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date1904="1" showInkAnnotation="0" autoCompressPictures="0"/>
  <bookViews>
    <workbookView xWindow="1000" yWindow="0" windowWidth="24800" windowHeight="151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J38" i="1"/>
  <c r="H3" i="1"/>
  <c r="J3" i="1"/>
  <c r="H4" i="1"/>
  <c r="J4" i="1"/>
  <c r="H5" i="1"/>
  <c r="J5" i="1"/>
  <c r="H6" i="1"/>
  <c r="J6" i="1"/>
  <c r="H10" i="1"/>
  <c r="J10" i="1"/>
  <c r="H14" i="1"/>
  <c r="J14" i="1"/>
  <c r="H23" i="1"/>
  <c r="J23" i="1"/>
  <c r="H28" i="1"/>
  <c r="J28" i="1"/>
  <c r="H42" i="1"/>
  <c r="J42" i="1"/>
  <c r="H50" i="1"/>
  <c r="J50" i="1"/>
  <c r="H56" i="1"/>
  <c r="J56" i="1"/>
  <c r="H61" i="1"/>
  <c r="J61" i="1"/>
  <c r="H73" i="1"/>
  <c r="J73" i="1"/>
  <c r="H76" i="1"/>
  <c r="J76" i="1"/>
  <c r="H80" i="1"/>
  <c r="J80" i="1"/>
  <c r="H89" i="1"/>
  <c r="J89" i="1"/>
  <c r="H102" i="1"/>
  <c r="J102" i="1"/>
  <c r="H103" i="1"/>
  <c r="J103" i="1"/>
  <c r="H106" i="1"/>
  <c r="J106" i="1"/>
  <c r="C121" i="1"/>
  <c r="H25" i="1"/>
  <c r="H31" i="1"/>
  <c r="H34" i="1"/>
  <c r="H67" i="1"/>
  <c r="H69" i="1"/>
  <c r="H74" i="1"/>
  <c r="H75" i="1"/>
  <c r="H84" i="1"/>
  <c r="H86" i="1"/>
  <c r="H92" i="1"/>
  <c r="H99" i="1"/>
  <c r="H109" i="1"/>
  <c r="C120" i="1"/>
  <c r="C122" i="1"/>
  <c r="D3" i="1"/>
  <c r="F3" i="1"/>
  <c r="D4" i="1"/>
  <c r="F4" i="1"/>
  <c r="D5" i="1"/>
  <c r="F5" i="1"/>
  <c r="D6" i="1"/>
  <c r="F6" i="1"/>
  <c r="D102" i="1"/>
  <c r="F102" i="1"/>
  <c r="F103" i="1"/>
  <c r="C116" i="1"/>
  <c r="C13" i="1"/>
  <c r="C18" i="1"/>
  <c r="C26" i="1"/>
  <c r="C33" i="1"/>
  <c r="C45" i="1"/>
  <c r="C48" i="1"/>
  <c r="C49" i="1"/>
  <c r="C51" i="1"/>
  <c r="C54" i="1"/>
  <c r="C58" i="1"/>
  <c r="C65" i="1"/>
  <c r="C66" i="1"/>
  <c r="C68" i="1"/>
  <c r="C70" i="1"/>
  <c r="C72" i="1"/>
  <c r="C77" i="1"/>
  <c r="C79" i="1"/>
  <c r="C81" i="1"/>
  <c r="C83" i="1"/>
  <c r="C87" i="1"/>
  <c r="C95" i="1"/>
  <c r="C98" i="1"/>
  <c r="C100" i="1"/>
  <c r="C101" i="1"/>
  <c r="C108" i="1"/>
  <c r="C111" i="1"/>
  <c r="C115" i="1"/>
  <c r="C117" i="1"/>
</calcChain>
</file>

<file path=xl/sharedStrings.xml><?xml version="1.0" encoding="utf-8"?>
<sst xmlns="http://schemas.openxmlformats.org/spreadsheetml/2006/main" count="350" uniqueCount="166">
  <si>
    <t>BCOT Conf Room 2</t>
    <phoneticPr fontId="4" type="noConversion"/>
  </si>
  <si>
    <t>Conference/Meeting</t>
    <phoneticPr fontId="4" type="noConversion"/>
  </si>
  <si>
    <t>BCOT Ford Conf Room</t>
    <phoneticPr fontId="4" type="noConversion"/>
  </si>
  <si>
    <t>BCOT Sabin Conference Room</t>
    <phoneticPr fontId="4" type="noConversion"/>
  </si>
  <si>
    <t>1COT Board Conf Room</t>
    <phoneticPr fontId="4" type="noConversion"/>
  </si>
  <si>
    <t>2COT Honor Room</t>
    <phoneticPr fontId="4" type="noConversion"/>
  </si>
  <si>
    <t>BO80 Office</t>
    <phoneticPr fontId="4" type="noConversion"/>
  </si>
  <si>
    <t>Yes</t>
    <phoneticPr fontId="4" type="noConversion"/>
  </si>
  <si>
    <t>Yes</t>
    <phoneticPr fontId="4" type="noConversion"/>
  </si>
  <si>
    <t>B200 Office</t>
    <phoneticPr fontId="4" type="noConversion"/>
  </si>
  <si>
    <t>B530 Office</t>
    <phoneticPr fontId="4" type="noConversion"/>
  </si>
  <si>
    <t>B100 Conf Room</t>
    <phoneticPr fontId="4" type="noConversion"/>
  </si>
  <si>
    <t>B530 Conf Room</t>
    <phoneticPr fontId="4" type="noConversion"/>
  </si>
  <si>
    <t>190 Focus Room</t>
    <phoneticPr fontId="4" type="noConversion"/>
  </si>
  <si>
    <t>200 Conf Room</t>
    <phoneticPr fontId="4" type="noConversion"/>
  </si>
  <si>
    <t>300 Conf Room</t>
    <phoneticPr fontId="4" type="noConversion"/>
  </si>
  <si>
    <t>400 Conference Room</t>
    <phoneticPr fontId="4" type="noConversion"/>
  </si>
  <si>
    <t>500 Conf</t>
    <phoneticPr fontId="4" type="noConversion"/>
  </si>
  <si>
    <t>575 Conf</t>
    <phoneticPr fontId="4" type="noConversion"/>
  </si>
  <si>
    <t>650 Conf Room</t>
    <phoneticPr fontId="4" type="noConversion"/>
  </si>
  <si>
    <t>690 Conf Room</t>
    <phoneticPr fontId="4" type="noConversion"/>
  </si>
  <si>
    <t>700 Conf Room</t>
    <phoneticPr fontId="4" type="noConversion"/>
  </si>
  <si>
    <t>Office: Private</t>
    <phoneticPr fontId="4" type="noConversion"/>
  </si>
  <si>
    <t>690 Other</t>
    <phoneticPr fontId="4" type="noConversion"/>
  </si>
  <si>
    <t>700 P Office</t>
    <phoneticPr fontId="4" type="noConversion"/>
  </si>
  <si>
    <t>Office: Private</t>
    <phoneticPr fontId="4" type="noConversion"/>
  </si>
  <si>
    <t>700 O Office</t>
    <phoneticPr fontId="4" type="noConversion"/>
  </si>
  <si>
    <t>700 Other</t>
    <phoneticPr fontId="4" type="noConversion"/>
  </si>
  <si>
    <t>475 Other</t>
    <phoneticPr fontId="4" type="noConversion"/>
  </si>
  <si>
    <t>Multi-Occupant Space?</t>
    <phoneticPr fontId="4" type="noConversion"/>
  </si>
  <si>
    <t>Yes</t>
    <phoneticPr fontId="4" type="noConversion"/>
  </si>
  <si>
    <t>Multi-Occupant Space (SF)</t>
    <phoneticPr fontId="4" type="noConversion"/>
  </si>
  <si>
    <t>Total Regularly Occupied Spaces (sf)</t>
    <phoneticPr fontId="4" type="noConversion"/>
  </si>
  <si>
    <t>Total Regularly Occupied Spaces w/ Views (sf)</t>
    <phoneticPr fontId="4" type="noConversion"/>
  </si>
  <si>
    <t>Yes</t>
    <phoneticPr fontId="4" type="noConversion"/>
  </si>
  <si>
    <t>Yes</t>
    <phoneticPr fontId="4" type="noConversion"/>
  </si>
  <si>
    <t>Regularly Occupied Space ID</t>
    <phoneticPr fontId="4" type="noConversion"/>
  </si>
  <si>
    <t>Space Type</t>
    <phoneticPr fontId="4" type="noConversion"/>
  </si>
  <si>
    <t>Floor Area (sf)</t>
    <phoneticPr fontId="4" type="noConversion"/>
  </si>
  <si>
    <t>Floor Area w/ Direct Line of Sight to Perimter Vision Glazing (sf)</t>
    <phoneticPr fontId="4" type="noConversion"/>
  </si>
  <si>
    <t xml:space="preserve">View at Seated Height (typically 42") </t>
    <phoneticPr fontId="4" type="noConversion"/>
  </si>
  <si>
    <t>Total Area with Access to Views (sf)</t>
    <phoneticPr fontId="4" type="noConversion"/>
  </si>
  <si>
    <t>1100 Other</t>
    <phoneticPr fontId="4" type="noConversion"/>
  </si>
  <si>
    <t>1120 Office</t>
    <phoneticPr fontId="4" type="noConversion"/>
  </si>
  <si>
    <t>Conference/Meeting</t>
    <phoneticPr fontId="4" type="noConversion"/>
  </si>
  <si>
    <t>1120 Other</t>
    <phoneticPr fontId="4" type="noConversion"/>
  </si>
  <si>
    <t>1150 Office</t>
    <phoneticPr fontId="4" type="noConversion"/>
  </si>
  <si>
    <t>1150 Other</t>
    <phoneticPr fontId="4" type="noConversion"/>
  </si>
  <si>
    <t>1200 Office</t>
    <phoneticPr fontId="4" type="noConversion"/>
  </si>
  <si>
    <t>BO10 Other</t>
    <phoneticPr fontId="4" type="noConversion"/>
  </si>
  <si>
    <t>Other</t>
    <phoneticPr fontId="4" type="noConversion"/>
  </si>
  <si>
    <t>BO20 Office</t>
    <phoneticPr fontId="4" type="noConversion"/>
  </si>
  <si>
    <t>Yes</t>
    <phoneticPr fontId="4" type="noConversion"/>
  </si>
  <si>
    <t>Lighting Controls?</t>
    <phoneticPr fontId="4" type="noConversion"/>
  </si>
  <si>
    <t>Percentage of Multi-Occpupant Space with Lighting Controls (SF)</t>
    <phoneticPr fontId="4" type="noConversion"/>
  </si>
  <si>
    <t>Total Multi-Occupant Space (SF)</t>
    <phoneticPr fontId="4" type="noConversion"/>
  </si>
  <si>
    <t>*Spaces classified as "Other" include occupiable square footage such as corridors and other space within tenant spaces.</t>
    <phoneticPr fontId="4" type="noConversion"/>
  </si>
  <si>
    <t>Yes</t>
    <phoneticPr fontId="4" type="noConversion"/>
  </si>
  <si>
    <t>700 Focus Room 1</t>
    <phoneticPr fontId="4" type="noConversion"/>
  </si>
  <si>
    <t>700 Focus Room 2</t>
    <phoneticPr fontId="4" type="noConversion"/>
  </si>
  <si>
    <t>700 Focus Room 3</t>
    <phoneticPr fontId="4" type="noConversion"/>
  </si>
  <si>
    <t>800 Conf Room</t>
    <phoneticPr fontId="4" type="noConversion"/>
  </si>
  <si>
    <t>900 A Conf Room</t>
    <phoneticPr fontId="4" type="noConversion"/>
  </si>
  <si>
    <t>900 B Conf Room</t>
    <phoneticPr fontId="4" type="noConversion"/>
  </si>
  <si>
    <t>900 C Conf Room</t>
    <phoneticPr fontId="4" type="noConversion"/>
  </si>
  <si>
    <t>1000 Conf</t>
    <phoneticPr fontId="4" type="noConversion"/>
  </si>
  <si>
    <t>1020 Conf</t>
    <phoneticPr fontId="4" type="noConversion"/>
  </si>
  <si>
    <t>1060 Conf Room</t>
    <phoneticPr fontId="4" type="noConversion"/>
  </si>
  <si>
    <t>1100 Conf</t>
    <phoneticPr fontId="4" type="noConversion"/>
  </si>
  <si>
    <t>1120 Conf</t>
    <phoneticPr fontId="4" type="noConversion"/>
  </si>
  <si>
    <t>1100 Training Room</t>
    <phoneticPr fontId="4" type="noConversion"/>
  </si>
  <si>
    <t>1150 Conf</t>
    <phoneticPr fontId="4" type="noConversion"/>
  </si>
  <si>
    <t>Percentage of Regularly Occupied Spaces w/ Views (%)</t>
    <phoneticPr fontId="4" type="noConversion"/>
  </si>
  <si>
    <t>EQc2.4 - DAYLIGHT &amp; VIEWS</t>
    <phoneticPr fontId="4" type="noConversion"/>
  </si>
  <si>
    <t>EQc2.2 - CONTROLLABILITY OF SYSTEMS - LIGHTING (Multi-Occupant Spaces)</t>
    <phoneticPr fontId="4" type="noConversion"/>
  </si>
  <si>
    <t>Multi-Occupant Spaces with Lighting Controls</t>
    <phoneticPr fontId="4" type="noConversion"/>
  </si>
  <si>
    <t>Multi-Occupant Space with Lighting Controls (SF)</t>
    <phoneticPr fontId="4" type="noConversion"/>
  </si>
  <si>
    <t>Conference/Meeting</t>
    <phoneticPr fontId="4" type="noConversion"/>
  </si>
  <si>
    <t>1COT O Office</t>
    <phoneticPr fontId="4" type="noConversion"/>
  </si>
  <si>
    <t>Office: Open</t>
    <phoneticPr fontId="4" type="noConversion"/>
  </si>
  <si>
    <t>Yes</t>
    <phoneticPr fontId="4" type="noConversion"/>
  </si>
  <si>
    <t>Yes</t>
    <phoneticPr fontId="4" type="noConversion"/>
  </si>
  <si>
    <t>BCOT Conf Room 1</t>
    <phoneticPr fontId="4" type="noConversion"/>
  </si>
  <si>
    <t>Conference/Meeting</t>
    <phoneticPr fontId="4" type="noConversion"/>
  </si>
  <si>
    <t>Office: Private</t>
    <phoneticPr fontId="4" type="noConversion"/>
  </si>
  <si>
    <t>BO50 Office</t>
    <phoneticPr fontId="4" type="noConversion"/>
  </si>
  <si>
    <t>BO52 Office</t>
    <phoneticPr fontId="4" type="noConversion"/>
  </si>
  <si>
    <t>BO52 Other</t>
    <phoneticPr fontId="4" type="noConversion"/>
  </si>
  <si>
    <t>BO70 Other</t>
    <phoneticPr fontId="4" type="noConversion"/>
  </si>
  <si>
    <t>BO60 Other</t>
    <phoneticPr fontId="4" type="noConversion"/>
  </si>
  <si>
    <t>BCOT Office</t>
    <phoneticPr fontId="4" type="noConversion"/>
  </si>
  <si>
    <t>Office: Private</t>
    <phoneticPr fontId="4" type="noConversion"/>
  </si>
  <si>
    <t>BCOT Other</t>
    <phoneticPr fontId="4" type="noConversion"/>
  </si>
  <si>
    <t>Other</t>
    <phoneticPr fontId="4" type="noConversion"/>
  </si>
  <si>
    <t>1COT P Office</t>
    <phoneticPr fontId="4" type="noConversion"/>
  </si>
  <si>
    <t>Office: Private</t>
    <phoneticPr fontId="4" type="noConversion"/>
  </si>
  <si>
    <t>1COT Other</t>
    <phoneticPr fontId="4" type="noConversion"/>
  </si>
  <si>
    <t>Other</t>
    <phoneticPr fontId="4" type="noConversion"/>
  </si>
  <si>
    <t>2COT Office</t>
    <phoneticPr fontId="4" type="noConversion"/>
  </si>
  <si>
    <t>Office: Private</t>
    <phoneticPr fontId="4" type="noConversion"/>
  </si>
  <si>
    <t>2COT Other</t>
    <phoneticPr fontId="4" type="noConversion"/>
  </si>
  <si>
    <t>Other</t>
    <phoneticPr fontId="4" type="noConversion"/>
  </si>
  <si>
    <t>500 P Office</t>
    <phoneticPr fontId="4" type="noConversion"/>
  </si>
  <si>
    <t>500 O Office</t>
    <phoneticPr fontId="4" type="noConversion"/>
  </si>
  <si>
    <t>500 Other</t>
    <phoneticPr fontId="4" type="noConversion"/>
  </si>
  <si>
    <t>555 P Office</t>
    <phoneticPr fontId="4" type="noConversion"/>
  </si>
  <si>
    <t>555 O Office</t>
    <phoneticPr fontId="4" type="noConversion"/>
  </si>
  <si>
    <t>555 Other</t>
    <phoneticPr fontId="4" type="noConversion"/>
  </si>
  <si>
    <t>575 Office</t>
    <phoneticPr fontId="4" type="noConversion"/>
  </si>
  <si>
    <t>575 Other</t>
    <phoneticPr fontId="4" type="noConversion"/>
  </si>
  <si>
    <t>580 Office</t>
    <phoneticPr fontId="4" type="noConversion"/>
  </si>
  <si>
    <t>Office: Private</t>
    <phoneticPr fontId="4" type="noConversion"/>
  </si>
  <si>
    <t>580 Other</t>
    <phoneticPr fontId="4" type="noConversion"/>
  </si>
  <si>
    <t>650 Office</t>
    <phoneticPr fontId="4" type="noConversion"/>
  </si>
  <si>
    <t>650 Other</t>
    <phoneticPr fontId="4" type="noConversion"/>
  </si>
  <si>
    <t>690 Office</t>
    <phoneticPr fontId="4" type="noConversion"/>
  </si>
  <si>
    <t>800 P Office</t>
    <phoneticPr fontId="4" type="noConversion"/>
  </si>
  <si>
    <t>800 O Office</t>
    <phoneticPr fontId="4" type="noConversion"/>
  </si>
  <si>
    <t>800 Other</t>
    <phoneticPr fontId="4" type="noConversion"/>
  </si>
  <si>
    <t>900 P Office</t>
    <phoneticPr fontId="4" type="noConversion"/>
  </si>
  <si>
    <t>900 O Office</t>
    <phoneticPr fontId="4" type="noConversion"/>
  </si>
  <si>
    <t>900 Other</t>
    <phoneticPr fontId="4" type="noConversion"/>
  </si>
  <si>
    <t>1000 Office</t>
    <phoneticPr fontId="4" type="noConversion"/>
  </si>
  <si>
    <t>1000 Other</t>
    <phoneticPr fontId="4" type="noConversion"/>
  </si>
  <si>
    <t>1020 Office</t>
    <phoneticPr fontId="4" type="noConversion"/>
  </si>
  <si>
    <t>1020 Other</t>
    <phoneticPr fontId="4" type="noConversion"/>
  </si>
  <si>
    <t>1050 P Office</t>
    <phoneticPr fontId="4" type="noConversion"/>
  </si>
  <si>
    <t>Office: Private</t>
    <phoneticPr fontId="4" type="noConversion"/>
  </si>
  <si>
    <t>1050 O Office</t>
    <phoneticPr fontId="4" type="noConversion"/>
  </si>
  <si>
    <t>Office: Open</t>
    <phoneticPr fontId="4" type="noConversion"/>
  </si>
  <si>
    <t>1050 Other</t>
    <phoneticPr fontId="4" type="noConversion"/>
  </si>
  <si>
    <t>Other</t>
    <phoneticPr fontId="4" type="noConversion"/>
  </si>
  <si>
    <t>1060 P Office</t>
    <phoneticPr fontId="4" type="noConversion"/>
  </si>
  <si>
    <t>1060 O Office</t>
    <phoneticPr fontId="4" type="noConversion"/>
  </si>
  <si>
    <t>1060 Other</t>
    <phoneticPr fontId="4" type="noConversion"/>
  </si>
  <si>
    <t>1100 Office</t>
    <phoneticPr fontId="4" type="noConversion"/>
  </si>
  <si>
    <t>Office: Private</t>
    <phoneticPr fontId="4" type="noConversion"/>
  </si>
  <si>
    <t>120 Office</t>
  </si>
  <si>
    <t>120 Conf</t>
  </si>
  <si>
    <t>180 Office</t>
  </si>
  <si>
    <t>200 Office</t>
  </si>
  <si>
    <t>220 Office</t>
  </si>
  <si>
    <t>260 Office</t>
  </si>
  <si>
    <t>260 Conf</t>
  </si>
  <si>
    <t>300 P Office</t>
  </si>
  <si>
    <t>300 O Office</t>
  </si>
  <si>
    <t>Office: Open</t>
  </si>
  <si>
    <t>Conference/Meeting</t>
  </si>
  <si>
    <t>Office: Private</t>
  </si>
  <si>
    <t>120 Other</t>
    <phoneticPr fontId="4" type="noConversion"/>
  </si>
  <si>
    <t>Office: Private</t>
    <phoneticPr fontId="4" type="noConversion"/>
  </si>
  <si>
    <t>Other</t>
    <phoneticPr fontId="4" type="noConversion"/>
  </si>
  <si>
    <t>200 Other</t>
    <phoneticPr fontId="4" type="noConversion"/>
  </si>
  <si>
    <t>220 Other</t>
    <phoneticPr fontId="4" type="noConversion"/>
  </si>
  <si>
    <t>260 Other</t>
    <phoneticPr fontId="4" type="noConversion"/>
  </si>
  <si>
    <t>300 Other</t>
    <phoneticPr fontId="4" type="noConversion"/>
  </si>
  <si>
    <t>350 P Office</t>
    <phoneticPr fontId="4" type="noConversion"/>
  </si>
  <si>
    <t>Office: Private</t>
    <phoneticPr fontId="4" type="noConversion"/>
  </si>
  <si>
    <t>350 O Office</t>
    <phoneticPr fontId="4" type="noConversion"/>
  </si>
  <si>
    <t>Office: Open</t>
    <phoneticPr fontId="4" type="noConversion"/>
  </si>
  <si>
    <t>350 Other</t>
    <phoneticPr fontId="4" type="noConversion"/>
  </si>
  <si>
    <t>400 P Office</t>
    <phoneticPr fontId="4" type="noConversion"/>
  </si>
  <si>
    <t>400 O Office</t>
    <phoneticPr fontId="4" type="noConversion"/>
  </si>
  <si>
    <t>400 Other</t>
    <phoneticPr fontId="4" type="noConversion"/>
  </si>
  <si>
    <t>475 Office</t>
    <phoneticPr fontId="4" type="noConversion"/>
  </si>
  <si>
    <t>Office: Private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</si>
</sst>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sz val="10"/>
      <color indexed="18"/>
      <name val="Verdana"/>
    </font>
    <font>
      <sz val="10"/>
      <color indexed="10"/>
      <name val="Verdana"/>
    </font>
    <font>
      <i/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3" fillId="2" borderId="0" xfId="0" applyFont="1" applyFill="1" applyAlignment="1">
      <alignment wrapText="1"/>
    </xf>
    <xf numFmtId="0" fontId="1" fillId="0" borderId="0" xfId="0" applyFont="1"/>
    <xf numFmtId="0" fontId="0" fillId="0" borderId="2" xfId="0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Alignment="1">
      <alignment wrapText="1"/>
    </xf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3" fillId="0" borderId="0" xfId="0" applyFont="1" applyBorder="1"/>
    <xf numFmtId="10" fontId="3" fillId="0" borderId="0" xfId="0" applyNumberFormat="1" applyFont="1" applyBorder="1"/>
    <xf numFmtId="0" fontId="1" fillId="0" borderId="2" xfId="0" applyFont="1" applyBorder="1"/>
    <xf numFmtId="1" fontId="3" fillId="0" borderId="2" xfId="0" applyNumberFormat="1" applyFont="1" applyBorder="1"/>
    <xf numFmtId="0" fontId="3" fillId="0" borderId="0" xfId="0" applyFont="1" applyFill="1" applyBorder="1"/>
    <xf numFmtId="0" fontId="3" fillId="2" borderId="4" xfId="0" applyFont="1" applyFill="1" applyBorder="1" applyAlignment="1">
      <alignment wrapText="1"/>
    </xf>
    <xf numFmtId="0" fontId="0" fillId="0" borderId="4" xfId="0" applyBorder="1"/>
    <xf numFmtId="0" fontId="5" fillId="0" borderId="4" xfId="0" applyFont="1" applyBorder="1"/>
    <xf numFmtId="0" fontId="0" fillId="0" borderId="7" xfId="0" applyBorder="1"/>
    <xf numFmtId="0" fontId="2" fillId="0" borderId="4" xfId="0" applyFont="1" applyBorder="1"/>
    <xf numFmtId="0" fontId="5" fillId="0" borderId="7" xfId="0" applyFont="1" applyBorder="1"/>
    <xf numFmtId="0" fontId="2" fillId="0" borderId="7" xfId="0" applyFont="1" applyBorder="1"/>
    <xf numFmtId="0" fontId="5" fillId="0" borderId="4" xfId="0" applyFont="1" applyFill="1" applyBorder="1"/>
    <xf numFmtId="0" fontId="0" fillId="0" borderId="10" xfId="0" applyBorder="1"/>
    <xf numFmtId="0" fontId="3" fillId="2" borderId="3" xfId="0" applyFont="1" applyFill="1" applyBorder="1" applyAlignment="1">
      <alignment wrapText="1"/>
    </xf>
    <xf numFmtId="0" fontId="0" fillId="0" borderId="3" xfId="0" applyBorder="1"/>
    <xf numFmtId="0" fontId="5" fillId="0" borderId="3" xfId="0" applyFont="1" applyBorder="1"/>
    <xf numFmtId="0" fontId="5" fillId="0" borderId="3" xfId="0" applyFont="1" applyFill="1" applyBorder="1"/>
    <xf numFmtId="0" fontId="0" fillId="0" borderId="6" xfId="0" applyBorder="1"/>
    <xf numFmtId="0" fontId="2" fillId="0" borderId="3" xfId="0" applyFont="1" applyBorder="1"/>
    <xf numFmtId="0" fontId="5" fillId="0" borderId="6" xfId="0" applyFont="1" applyBorder="1"/>
    <xf numFmtId="0" fontId="2" fillId="0" borderId="6" xfId="0" applyFont="1" applyBorder="1"/>
    <xf numFmtId="0" fontId="0" fillId="0" borderId="9" xfId="0" applyBorder="1"/>
    <xf numFmtId="0" fontId="0" fillId="0" borderId="4" xfId="0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1" xfId="0" applyFont="1" applyBorder="1"/>
    <xf numFmtId="0" fontId="1" fillId="2" borderId="5" xfId="0" applyFont="1" applyFill="1" applyBorder="1" applyAlignment="1">
      <alignment wrapText="1"/>
    </xf>
    <xf numFmtId="0" fontId="3" fillId="0" borderId="2" xfId="0" applyFont="1" applyFill="1" applyBorder="1"/>
    <xf numFmtId="1" fontId="2" fillId="0" borderId="0" xfId="0" applyNumberFormat="1" applyFont="1" applyBorder="1"/>
    <xf numFmtId="0" fontId="2" fillId="0" borderId="0" xfId="0" applyFont="1" applyFill="1" applyBorder="1"/>
    <xf numFmtId="10" fontId="1" fillId="0" borderId="0" xfId="0" applyNumberFormat="1" applyFont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25"/>
  <sheetViews>
    <sheetView tabSelected="1" workbookViewId="0">
      <selection activeCell="D111" sqref="D111"/>
    </sheetView>
  </sheetViews>
  <sheetFormatPr baseColWidth="10" defaultRowHeight="13" x14ac:dyDescent="0"/>
  <cols>
    <col min="1" max="1" width="27.85546875" customWidth="1"/>
    <col min="2" max="2" width="21" customWidth="1"/>
    <col min="3" max="3" width="11.28515625" bestFit="1" customWidth="1"/>
    <col min="4" max="4" width="16.140625" customWidth="1"/>
    <col min="5" max="5" width="10.85546875" customWidth="1"/>
    <col min="6" max="6" width="12.140625" customWidth="1"/>
    <col min="7" max="7" width="9.5703125" customWidth="1"/>
    <col min="10" max="10" width="12.42578125" customWidth="1"/>
  </cols>
  <sheetData>
    <row r="1" spans="1:10" s="1" customFormat="1" ht="65">
      <c r="A1" s="4" t="s">
        <v>36</v>
      </c>
      <c r="B1" s="4" t="s">
        <v>37</v>
      </c>
      <c r="C1" s="31" t="s">
        <v>38</v>
      </c>
      <c r="D1" s="4" t="s">
        <v>39</v>
      </c>
      <c r="E1" s="4" t="s">
        <v>40</v>
      </c>
      <c r="F1" s="22" t="s">
        <v>41</v>
      </c>
      <c r="G1" s="4" t="s">
        <v>29</v>
      </c>
      <c r="H1" s="4" t="s">
        <v>31</v>
      </c>
      <c r="I1" s="46" t="s">
        <v>53</v>
      </c>
      <c r="J1" s="22" t="s">
        <v>76</v>
      </c>
    </row>
    <row r="2" spans="1:10" s="1" customFormat="1">
      <c r="A2" s="2" t="s">
        <v>90</v>
      </c>
      <c r="B2" s="2" t="s">
        <v>91</v>
      </c>
      <c r="C2" s="32">
        <v>923</v>
      </c>
      <c r="D2" s="2">
        <v>923</v>
      </c>
      <c r="E2" s="2" t="s">
        <v>34</v>
      </c>
      <c r="F2" s="23">
        <v>923</v>
      </c>
      <c r="G2" s="2"/>
      <c r="H2" s="2"/>
      <c r="I2" s="43"/>
      <c r="J2" s="40"/>
    </row>
    <row r="3" spans="1:10" s="9" customFormat="1">
      <c r="A3" s="7" t="s">
        <v>82</v>
      </c>
      <c r="B3" s="7" t="s">
        <v>83</v>
      </c>
      <c r="C3" s="33">
        <v>211</v>
      </c>
      <c r="D3" s="7">
        <f>C3</f>
        <v>211</v>
      </c>
      <c r="E3" s="7" t="s">
        <v>80</v>
      </c>
      <c r="F3" s="24">
        <f>D3</f>
        <v>211</v>
      </c>
      <c r="G3" s="7" t="s">
        <v>81</v>
      </c>
      <c r="H3" s="7">
        <f>C3</f>
        <v>211</v>
      </c>
      <c r="I3" s="43" t="s">
        <v>52</v>
      </c>
      <c r="J3" s="41">
        <f>H3</f>
        <v>211</v>
      </c>
    </row>
    <row r="4" spans="1:10" s="9" customFormat="1">
      <c r="A4" s="7" t="s">
        <v>0</v>
      </c>
      <c r="B4" s="7" t="s">
        <v>1</v>
      </c>
      <c r="C4" s="33">
        <v>725</v>
      </c>
      <c r="D4" s="7">
        <f t="shared" ref="D4:D6" si="0">C4</f>
        <v>725</v>
      </c>
      <c r="E4" s="7" t="s">
        <v>80</v>
      </c>
      <c r="F4" s="24">
        <f t="shared" ref="F4:F6" si="1">D4</f>
        <v>725</v>
      </c>
      <c r="G4" s="7" t="s">
        <v>81</v>
      </c>
      <c r="H4" s="7">
        <f t="shared" ref="H4:H5" si="2">C4</f>
        <v>725</v>
      </c>
      <c r="I4" s="43" t="s">
        <v>52</v>
      </c>
      <c r="J4" s="41">
        <f t="shared" ref="J4:J6" si="3">H4</f>
        <v>725</v>
      </c>
    </row>
    <row r="5" spans="1:10" s="9" customFormat="1">
      <c r="A5" s="8" t="s">
        <v>2</v>
      </c>
      <c r="B5" s="8" t="s">
        <v>1</v>
      </c>
      <c r="C5" s="34">
        <v>665</v>
      </c>
      <c r="D5" s="7">
        <f t="shared" si="0"/>
        <v>665</v>
      </c>
      <c r="E5" s="7" t="s">
        <v>80</v>
      </c>
      <c r="F5" s="24">
        <f t="shared" si="1"/>
        <v>665</v>
      </c>
      <c r="G5" s="7" t="s">
        <v>81</v>
      </c>
      <c r="H5" s="7">
        <f t="shared" si="2"/>
        <v>665</v>
      </c>
      <c r="I5" s="43" t="s">
        <v>52</v>
      </c>
      <c r="J5" s="41">
        <f t="shared" si="3"/>
        <v>665</v>
      </c>
    </row>
    <row r="6" spans="1:10" s="9" customFormat="1">
      <c r="A6" s="7" t="s">
        <v>3</v>
      </c>
      <c r="B6" s="7" t="s">
        <v>83</v>
      </c>
      <c r="C6" s="33">
        <v>1512</v>
      </c>
      <c r="D6" s="7">
        <f t="shared" si="0"/>
        <v>1512</v>
      </c>
      <c r="E6" s="7" t="s">
        <v>80</v>
      </c>
      <c r="F6" s="24">
        <f t="shared" si="1"/>
        <v>1512</v>
      </c>
      <c r="G6" s="7" t="s">
        <v>81</v>
      </c>
      <c r="H6" s="7">
        <f>C6</f>
        <v>1512</v>
      </c>
      <c r="I6" s="43" t="s">
        <v>52</v>
      </c>
      <c r="J6" s="41">
        <f t="shared" si="3"/>
        <v>1512</v>
      </c>
    </row>
    <row r="7" spans="1:10" s="1" customFormat="1">
      <c r="A7" s="6" t="s">
        <v>92</v>
      </c>
      <c r="B7" s="6" t="s">
        <v>93</v>
      </c>
      <c r="C7" s="35">
        <v>3583</v>
      </c>
      <c r="D7" s="6">
        <v>0</v>
      </c>
      <c r="E7" s="6"/>
      <c r="F7" s="25">
        <v>0</v>
      </c>
      <c r="G7" s="6"/>
      <c r="H7" s="6"/>
      <c r="I7" s="52"/>
      <c r="J7" s="55"/>
    </row>
    <row r="8" spans="1:10" s="14" customFormat="1">
      <c r="A8" s="13" t="s">
        <v>78</v>
      </c>
      <c r="B8" s="13" t="s">
        <v>79</v>
      </c>
      <c r="C8" s="36">
        <v>3375</v>
      </c>
      <c r="D8" s="13">
        <v>3375</v>
      </c>
      <c r="E8" s="13" t="s">
        <v>80</v>
      </c>
      <c r="F8" s="26">
        <v>3375</v>
      </c>
      <c r="G8" s="13"/>
      <c r="H8" s="13"/>
      <c r="I8" s="43"/>
      <c r="J8" s="42"/>
    </row>
    <row r="9" spans="1:10" s="1" customFormat="1">
      <c r="A9" s="2" t="s">
        <v>94</v>
      </c>
      <c r="B9" s="2" t="s">
        <v>95</v>
      </c>
      <c r="C9" s="32">
        <v>2820</v>
      </c>
      <c r="D9" s="2">
        <v>2820</v>
      </c>
      <c r="E9" s="2" t="s">
        <v>34</v>
      </c>
      <c r="F9" s="23">
        <v>2820</v>
      </c>
      <c r="G9" s="2"/>
      <c r="H9" s="2"/>
      <c r="I9" s="43"/>
      <c r="J9" s="40"/>
    </row>
    <row r="10" spans="1:10" s="9" customFormat="1">
      <c r="A10" s="7" t="s">
        <v>4</v>
      </c>
      <c r="B10" s="7" t="s">
        <v>83</v>
      </c>
      <c r="C10" s="33">
        <v>668</v>
      </c>
      <c r="D10" s="7">
        <v>668</v>
      </c>
      <c r="E10" s="7" t="s">
        <v>80</v>
      </c>
      <c r="F10" s="24">
        <v>668</v>
      </c>
      <c r="G10" s="7" t="s">
        <v>81</v>
      </c>
      <c r="H10" s="7">
        <f>C10</f>
        <v>668</v>
      </c>
      <c r="I10" s="43" t="s">
        <v>52</v>
      </c>
      <c r="J10" s="41">
        <f t="shared" ref="J10" si="4">H10</f>
        <v>668</v>
      </c>
    </row>
    <row r="11" spans="1:10" s="1" customFormat="1">
      <c r="A11" s="6" t="s">
        <v>96</v>
      </c>
      <c r="B11" s="6" t="s">
        <v>97</v>
      </c>
      <c r="C11" s="35">
        <v>756</v>
      </c>
      <c r="D11" s="6">
        <v>0</v>
      </c>
      <c r="E11" s="6"/>
      <c r="F11" s="25">
        <v>0</v>
      </c>
      <c r="G11" s="6"/>
      <c r="H11" s="6"/>
      <c r="I11" s="52"/>
      <c r="J11" s="55"/>
    </row>
    <row r="12" spans="1:10" s="1" customFormat="1">
      <c r="A12" s="2" t="s">
        <v>98</v>
      </c>
      <c r="B12" s="2" t="s">
        <v>99</v>
      </c>
      <c r="C12" s="32">
        <v>4866</v>
      </c>
      <c r="D12" s="2">
        <v>4866</v>
      </c>
      <c r="E12" s="2" t="s">
        <v>34</v>
      </c>
      <c r="F12" s="23">
        <v>4866</v>
      </c>
      <c r="G12" s="2"/>
      <c r="H12" s="2"/>
      <c r="I12" s="43"/>
      <c r="J12" s="40"/>
    </row>
    <row r="13" spans="1:10" s="1" customFormat="1">
      <c r="A13" s="2" t="s">
        <v>100</v>
      </c>
      <c r="B13" s="2" t="s">
        <v>101</v>
      </c>
      <c r="C13" s="32">
        <f>2753-700</f>
        <v>2053</v>
      </c>
      <c r="D13" s="2">
        <v>0</v>
      </c>
      <c r="E13" s="2"/>
      <c r="F13" s="23">
        <v>0</v>
      </c>
      <c r="G13" s="2"/>
      <c r="H13" s="2"/>
      <c r="I13" s="43"/>
      <c r="J13" s="40"/>
    </row>
    <row r="14" spans="1:10" s="9" customFormat="1">
      <c r="A14" s="10" t="s">
        <v>5</v>
      </c>
      <c r="B14" s="11" t="s">
        <v>1</v>
      </c>
      <c r="C14" s="37">
        <v>700</v>
      </c>
      <c r="D14" s="11">
        <v>0</v>
      </c>
      <c r="E14" s="11"/>
      <c r="F14" s="27">
        <v>0</v>
      </c>
      <c r="G14" s="11" t="s">
        <v>81</v>
      </c>
      <c r="H14" s="11">
        <f>C14</f>
        <v>700</v>
      </c>
      <c r="I14" s="52" t="s">
        <v>52</v>
      </c>
      <c r="J14" s="54">
        <f t="shared" ref="J14" si="5">H14</f>
        <v>700</v>
      </c>
    </row>
    <row r="15" spans="1:10" s="1" customFormat="1">
      <c r="A15" t="s">
        <v>49</v>
      </c>
      <c r="B15" t="s">
        <v>50</v>
      </c>
      <c r="C15" s="32">
        <v>1835</v>
      </c>
      <c r="D15">
        <v>0</v>
      </c>
      <c r="E15"/>
      <c r="F15" s="23">
        <v>0</v>
      </c>
      <c r="G15"/>
      <c r="H15"/>
      <c r="I15" s="43"/>
      <c r="J15" s="40"/>
    </row>
    <row r="16" spans="1:10" s="1" customFormat="1">
      <c r="A16" t="s">
        <v>51</v>
      </c>
      <c r="B16" t="s">
        <v>84</v>
      </c>
      <c r="C16" s="32">
        <v>372</v>
      </c>
      <c r="D16">
        <v>0</v>
      </c>
      <c r="E16"/>
      <c r="F16" s="23">
        <v>0</v>
      </c>
      <c r="G16"/>
      <c r="H16"/>
      <c r="I16" s="43"/>
      <c r="J16" s="40"/>
    </row>
    <row r="17" spans="1:10" s="1" customFormat="1">
      <c r="A17" t="s">
        <v>85</v>
      </c>
      <c r="B17" t="s">
        <v>84</v>
      </c>
      <c r="C17" s="32">
        <v>1079</v>
      </c>
      <c r="D17">
        <v>0</v>
      </c>
      <c r="E17"/>
      <c r="F17" s="23">
        <v>0</v>
      </c>
      <c r="G17"/>
      <c r="H17"/>
      <c r="I17" s="43"/>
      <c r="J17" s="40"/>
    </row>
    <row r="18" spans="1:10" s="1" customFormat="1">
      <c r="A18" t="s">
        <v>86</v>
      </c>
      <c r="B18" t="s">
        <v>84</v>
      </c>
      <c r="C18" s="32">
        <f>1152+576</f>
        <v>1728</v>
      </c>
      <c r="D18">
        <v>1152</v>
      </c>
      <c r="E18" t="s">
        <v>34</v>
      </c>
      <c r="F18" s="23">
        <v>1152</v>
      </c>
      <c r="G18"/>
      <c r="H18"/>
      <c r="I18" s="43"/>
      <c r="J18" s="40"/>
    </row>
    <row r="19" spans="1:10" s="1" customFormat="1">
      <c r="A19" t="s">
        <v>87</v>
      </c>
      <c r="B19" t="s">
        <v>50</v>
      </c>
      <c r="C19" s="32">
        <v>1063</v>
      </c>
      <c r="D19">
        <v>0</v>
      </c>
      <c r="E19"/>
      <c r="F19" s="23">
        <v>0</v>
      </c>
      <c r="G19"/>
      <c r="H19"/>
      <c r="I19" s="43"/>
      <c r="J19" s="40"/>
    </row>
    <row r="20" spans="1:10" s="1" customFormat="1">
      <c r="A20" t="s">
        <v>89</v>
      </c>
      <c r="B20" t="s">
        <v>50</v>
      </c>
      <c r="C20" s="32">
        <v>310</v>
      </c>
      <c r="D20">
        <v>0</v>
      </c>
      <c r="E20"/>
      <c r="F20" s="23">
        <v>0</v>
      </c>
      <c r="G20"/>
      <c r="H20"/>
      <c r="I20" s="43"/>
      <c r="J20" s="40"/>
    </row>
    <row r="21" spans="1:10" s="1" customFormat="1">
      <c r="A21" t="s">
        <v>88</v>
      </c>
      <c r="B21" t="s">
        <v>50</v>
      </c>
      <c r="C21" s="32">
        <v>1946</v>
      </c>
      <c r="D21">
        <v>0</v>
      </c>
      <c r="E21"/>
      <c r="F21" s="23">
        <v>0</v>
      </c>
      <c r="G21"/>
      <c r="H21"/>
      <c r="I21" s="43"/>
      <c r="J21" s="40"/>
    </row>
    <row r="22" spans="1:10" s="14" customFormat="1">
      <c r="A22" s="15" t="s">
        <v>6</v>
      </c>
      <c r="B22" s="15" t="s">
        <v>79</v>
      </c>
      <c r="C22" s="36">
        <v>1582</v>
      </c>
      <c r="D22" s="15">
        <v>0</v>
      </c>
      <c r="E22" s="15"/>
      <c r="F22" s="26">
        <v>0</v>
      </c>
      <c r="G22" s="15"/>
      <c r="H22" s="15"/>
      <c r="I22" s="43"/>
      <c r="J22" s="42"/>
    </row>
    <row r="23" spans="1:10" s="14" customFormat="1">
      <c r="A23" s="12" t="s">
        <v>11</v>
      </c>
      <c r="B23" s="12" t="s">
        <v>1</v>
      </c>
      <c r="C23" s="33">
        <v>1079</v>
      </c>
      <c r="D23" s="12">
        <v>0</v>
      </c>
      <c r="E23" s="12"/>
      <c r="F23" s="24">
        <v>0</v>
      </c>
      <c r="G23" s="12" t="s">
        <v>30</v>
      </c>
      <c r="H23" s="12">
        <f>C23</f>
        <v>1079</v>
      </c>
      <c r="I23" s="43" t="s">
        <v>52</v>
      </c>
      <c r="J23" s="41">
        <f t="shared" ref="J23" si="6">H23</f>
        <v>1079</v>
      </c>
    </row>
    <row r="24" spans="1:10" s="14" customFormat="1">
      <c r="A24" s="15" t="s">
        <v>9</v>
      </c>
      <c r="B24" s="15" t="s">
        <v>79</v>
      </c>
      <c r="C24" s="36">
        <v>765</v>
      </c>
      <c r="D24" s="15">
        <v>0</v>
      </c>
      <c r="E24" s="15"/>
      <c r="F24" s="26">
        <v>0</v>
      </c>
      <c r="G24" s="15"/>
      <c r="H24" s="15"/>
      <c r="I24" s="43"/>
      <c r="J24" s="42"/>
    </row>
    <row r="25" spans="1:10" s="14" customFormat="1">
      <c r="A25" s="12" t="s">
        <v>12</v>
      </c>
      <c r="B25" s="12" t="s">
        <v>1</v>
      </c>
      <c r="C25" s="33">
        <v>217</v>
      </c>
      <c r="D25" s="12">
        <v>0</v>
      </c>
      <c r="E25" s="12"/>
      <c r="F25" s="24">
        <v>0</v>
      </c>
      <c r="G25" s="12" t="s">
        <v>30</v>
      </c>
      <c r="H25" s="12">
        <f>C25</f>
        <v>217</v>
      </c>
      <c r="I25" s="43"/>
      <c r="J25" s="42"/>
    </row>
    <row r="26" spans="1:10" s="14" customFormat="1">
      <c r="A26" s="16" t="s">
        <v>10</v>
      </c>
      <c r="B26" s="16" t="s">
        <v>79</v>
      </c>
      <c r="C26" s="38">
        <f>1324-217</f>
        <v>1107</v>
      </c>
      <c r="D26" s="16">
        <v>0</v>
      </c>
      <c r="E26" s="16"/>
      <c r="F26" s="28">
        <v>0</v>
      </c>
      <c r="G26" s="16"/>
      <c r="H26" s="16"/>
      <c r="I26" s="52"/>
      <c r="J26" s="53"/>
    </row>
    <row r="27" spans="1:10">
      <c r="A27" t="s">
        <v>137</v>
      </c>
      <c r="B27" t="s">
        <v>150</v>
      </c>
      <c r="C27" s="32">
        <v>3576</v>
      </c>
      <c r="D27">
        <v>3001</v>
      </c>
      <c r="E27" t="s">
        <v>34</v>
      </c>
      <c r="F27" s="23">
        <v>3001</v>
      </c>
      <c r="I27" s="44"/>
      <c r="J27" s="23"/>
    </row>
    <row r="28" spans="1:10" s="12" customFormat="1" ht="13" customHeight="1">
      <c r="A28" s="12" t="s">
        <v>138</v>
      </c>
      <c r="B28" s="12" t="s">
        <v>147</v>
      </c>
      <c r="C28" s="33">
        <v>928</v>
      </c>
      <c r="D28" s="12">
        <v>928</v>
      </c>
      <c r="E28" s="12" t="s">
        <v>7</v>
      </c>
      <c r="F28" s="24">
        <v>928</v>
      </c>
      <c r="G28" s="12" t="s">
        <v>8</v>
      </c>
      <c r="H28" s="12">
        <f>C28</f>
        <v>928</v>
      </c>
      <c r="I28" s="44" t="s">
        <v>52</v>
      </c>
      <c r="J28" s="41">
        <f t="shared" ref="J28" si="7">H28</f>
        <v>928</v>
      </c>
    </row>
    <row r="29" spans="1:10" ht="13" customHeight="1">
      <c r="A29" t="s">
        <v>149</v>
      </c>
      <c r="B29" t="s">
        <v>151</v>
      </c>
      <c r="C29" s="32">
        <v>2735</v>
      </c>
      <c r="D29">
        <v>0</v>
      </c>
      <c r="F29" s="23">
        <v>0</v>
      </c>
      <c r="I29" s="44"/>
      <c r="J29" s="23"/>
    </row>
    <row r="30" spans="1:10">
      <c r="A30" t="s">
        <v>139</v>
      </c>
      <c r="B30" t="s">
        <v>148</v>
      </c>
      <c r="C30" s="32">
        <v>349</v>
      </c>
      <c r="D30">
        <v>349</v>
      </c>
      <c r="E30" t="s">
        <v>34</v>
      </c>
      <c r="F30" s="23">
        <v>349</v>
      </c>
      <c r="I30" s="44"/>
      <c r="J30" s="23"/>
    </row>
    <row r="31" spans="1:10" s="12" customFormat="1" ht="13" customHeight="1">
      <c r="A31" s="11" t="s">
        <v>13</v>
      </c>
      <c r="B31" s="11" t="s">
        <v>147</v>
      </c>
      <c r="C31" s="37">
        <v>937</v>
      </c>
      <c r="D31" s="11">
        <v>937</v>
      </c>
      <c r="E31" s="11" t="s">
        <v>7</v>
      </c>
      <c r="F31" s="27">
        <v>937</v>
      </c>
      <c r="G31" s="11" t="s">
        <v>8</v>
      </c>
      <c r="H31" s="11">
        <f>C31</f>
        <v>937</v>
      </c>
      <c r="I31" s="51"/>
      <c r="J31" s="27"/>
    </row>
    <row r="32" spans="1:10">
      <c r="A32" t="s">
        <v>140</v>
      </c>
      <c r="B32" t="s">
        <v>148</v>
      </c>
      <c r="C32" s="32">
        <v>1806</v>
      </c>
      <c r="D32">
        <v>1071</v>
      </c>
      <c r="E32" t="s">
        <v>34</v>
      </c>
      <c r="F32" s="23">
        <v>1071</v>
      </c>
      <c r="I32" s="44"/>
      <c r="J32" s="23"/>
    </row>
    <row r="33" spans="1:10">
      <c r="A33" t="s">
        <v>152</v>
      </c>
      <c r="B33" t="s">
        <v>151</v>
      </c>
      <c r="C33" s="32">
        <f>1475-205</f>
        <v>1270</v>
      </c>
      <c r="D33">
        <v>0</v>
      </c>
      <c r="F33" s="23">
        <v>0</v>
      </c>
      <c r="I33" s="44"/>
      <c r="J33" s="23"/>
    </row>
    <row r="34" spans="1:10">
      <c r="A34" s="12" t="s">
        <v>14</v>
      </c>
      <c r="B34" s="12" t="s">
        <v>1</v>
      </c>
      <c r="C34" s="33">
        <v>205</v>
      </c>
      <c r="D34" s="12">
        <v>0</v>
      </c>
      <c r="E34" s="12"/>
      <c r="F34" s="24">
        <v>0</v>
      </c>
      <c r="G34" s="12" t="s">
        <v>81</v>
      </c>
      <c r="H34" s="12">
        <f>C34</f>
        <v>205</v>
      </c>
      <c r="I34" s="44"/>
      <c r="J34" s="23"/>
    </row>
    <row r="35" spans="1:10">
      <c r="A35" t="s">
        <v>141</v>
      </c>
      <c r="B35" t="s">
        <v>148</v>
      </c>
      <c r="C35" s="32">
        <v>3492</v>
      </c>
      <c r="D35">
        <v>2157</v>
      </c>
      <c r="E35" t="s">
        <v>34</v>
      </c>
      <c r="F35" s="23">
        <v>2157</v>
      </c>
      <c r="I35" s="44"/>
      <c r="J35" s="23"/>
    </row>
    <row r="36" spans="1:10">
      <c r="A36" t="s">
        <v>153</v>
      </c>
      <c r="B36" t="s">
        <v>151</v>
      </c>
      <c r="C36" s="32">
        <v>2325</v>
      </c>
      <c r="D36">
        <v>0</v>
      </c>
      <c r="F36" s="23">
        <v>0</v>
      </c>
      <c r="I36" s="44"/>
      <c r="J36" s="23"/>
    </row>
    <row r="37" spans="1:10">
      <c r="A37" t="s">
        <v>142</v>
      </c>
      <c r="B37" t="s">
        <v>148</v>
      </c>
      <c r="C37" s="32">
        <v>1890</v>
      </c>
      <c r="D37">
        <v>1890</v>
      </c>
      <c r="E37" t="s">
        <v>34</v>
      </c>
      <c r="F37" s="23">
        <v>1890</v>
      </c>
      <c r="I37" s="44"/>
      <c r="J37" s="23"/>
    </row>
    <row r="38" spans="1:10" ht="13" customHeight="1">
      <c r="A38" s="12" t="s">
        <v>143</v>
      </c>
      <c r="B38" s="12" t="s">
        <v>147</v>
      </c>
      <c r="C38" s="33">
        <v>405</v>
      </c>
      <c r="D38" s="12">
        <v>405</v>
      </c>
      <c r="E38" s="12" t="s">
        <v>7</v>
      </c>
      <c r="F38" s="24">
        <v>405</v>
      </c>
      <c r="G38" s="12" t="s">
        <v>8</v>
      </c>
      <c r="H38" s="12">
        <f>C38</f>
        <v>405</v>
      </c>
      <c r="I38" s="44" t="s">
        <v>57</v>
      </c>
      <c r="J38" s="24">
        <f>H38</f>
        <v>405</v>
      </c>
    </row>
    <row r="39" spans="1:10" ht="13" customHeight="1">
      <c r="A39" s="6" t="s">
        <v>154</v>
      </c>
      <c r="B39" s="6" t="s">
        <v>151</v>
      </c>
      <c r="C39" s="35">
        <v>2171</v>
      </c>
      <c r="D39" s="6">
        <v>0</v>
      </c>
      <c r="E39" s="6"/>
      <c r="F39" s="25">
        <v>0</v>
      </c>
      <c r="G39" s="6"/>
      <c r="H39" s="6"/>
      <c r="I39" s="51"/>
      <c r="J39" s="25"/>
    </row>
    <row r="40" spans="1:10">
      <c r="A40" t="s">
        <v>144</v>
      </c>
      <c r="B40" t="s">
        <v>148</v>
      </c>
      <c r="C40" s="32">
        <v>3123</v>
      </c>
      <c r="D40">
        <v>3123</v>
      </c>
      <c r="E40" t="s">
        <v>34</v>
      </c>
      <c r="F40" s="23">
        <v>3123</v>
      </c>
      <c r="I40" s="44"/>
      <c r="J40" s="23"/>
    </row>
    <row r="41" spans="1:10">
      <c r="A41" t="s">
        <v>145</v>
      </c>
      <c r="B41" t="s">
        <v>146</v>
      </c>
      <c r="C41" s="32">
        <v>2646</v>
      </c>
      <c r="D41">
        <v>2124</v>
      </c>
      <c r="E41" t="s">
        <v>34</v>
      </c>
      <c r="F41" s="23">
        <v>2124</v>
      </c>
      <c r="I41" s="44"/>
      <c r="J41" s="23"/>
    </row>
    <row r="42" spans="1:10" ht="13" customHeight="1">
      <c r="A42" s="12" t="s">
        <v>15</v>
      </c>
      <c r="B42" s="12" t="s">
        <v>147</v>
      </c>
      <c r="C42" s="33">
        <v>286</v>
      </c>
      <c r="D42" s="12">
        <v>286</v>
      </c>
      <c r="E42" s="12" t="s">
        <v>7</v>
      </c>
      <c r="F42" s="24">
        <v>286</v>
      </c>
      <c r="G42" s="12" t="s">
        <v>8</v>
      </c>
      <c r="H42" s="12">
        <f>C42</f>
        <v>286</v>
      </c>
      <c r="I42" s="44" t="s">
        <v>52</v>
      </c>
      <c r="J42" s="41">
        <f t="shared" ref="J42" si="8">H42</f>
        <v>286</v>
      </c>
    </row>
    <row r="43" spans="1:10">
      <c r="A43" t="s">
        <v>155</v>
      </c>
      <c r="B43" t="s">
        <v>151</v>
      </c>
      <c r="C43" s="32">
        <v>2751</v>
      </c>
      <c r="D43">
        <v>0</v>
      </c>
      <c r="F43" s="23">
        <v>0</v>
      </c>
      <c r="I43" s="44"/>
      <c r="J43" s="23"/>
    </row>
    <row r="44" spans="1:10">
      <c r="A44" t="s">
        <v>156</v>
      </c>
      <c r="B44" t="s">
        <v>157</v>
      </c>
      <c r="C44" s="32">
        <v>360</v>
      </c>
      <c r="D44">
        <v>360</v>
      </c>
      <c r="E44" t="s">
        <v>34</v>
      </c>
      <c r="F44" s="23">
        <v>360</v>
      </c>
      <c r="I44" s="44"/>
      <c r="J44" s="23"/>
    </row>
    <row r="45" spans="1:10">
      <c r="A45" t="s">
        <v>158</v>
      </c>
      <c r="B45" t="s">
        <v>159</v>
      </c>
      <c r="C45" s="32">
        <f>450+270</f>
        <v>720</v>
      </c>
      <c r="D45">
        <v>450</v>
      </c>
      <c r="E45" t="s">
        <v>34</v>
      </c>
      <c r="F45" s="23">
        <v>450</v>
      </c>
      <c r="I45" s="44"/>
      <c r="J45" s="23"/>
    </row>
    <row r="46" spans="1:10">
      <c r="A46" s="6" t="s">
        <v>160</v>
      </c>
      <c r="B46" s="6" t="s">
        <v>151</v>
      </c>
      <c r="C46" s="35">
        <v>690</v>
      </c>
      <c r="D46" s="6">
        <v>0</v>
      </c>
      <c r="E46" s="6"/>
      <c r="F46" s="25">
        <v>0</v>
      </c>
      <c r="G46" s="6"/>
      <c r="H46" s="6"/>
      <c r="I46" s="51"/>
      <c r="J46" s="25"/>
    </row>
    <row r="47" spans="1:10">
      <c r="A47" t="s">
        <v>161</v>
      </c>
      <c r="B47" t="s">
        <v>157</v>
      </c>
      <c r="C47" s="32">
        <v>2025</v>
      </c>
      <c r="D47">
        <v>2025</v>
      </c>
      <c r="E47" t="s">
        <v>34</v>
      </c>
      <c r="F47" s="23">
        <v>2025</v>
      </c>
      <c r="I47" s="44"/>
      <c r="J47" s="23"/>
    </row>
    <row r="48" spans="1:10">
      <c r="A48" t="s">
        <v>162</v>
      </c>
      <c r="B48" t="s">
        <v>159</v>
      </c>
      <c r="C48" s="32">
        <f>3402+1287</f>
        <v>4689</v>
      </c>
      <c r="D48">
        <v>3402</v>
      </c>
      <c r="E48" t="s">
        <v>34</v>
      </c>
      <c r="F48" s="23">
        <v>3402</v>
      </c>
      <c r="I48" s="44"/>
      <c r="J48" s="23"/>
    </row>
    <row r="49" spans="1:10">
      <c r="A49" t="s">
        <v>163</v>
      </c>
      <c r="B49" t="s">
        <v>151</v>
      </c>
      <c r="C49" s="32">
        <f>2633-427</f>
        <v>2206</v>
      </c>
      <c r="D49">
        <v>0</v>
      </c>
      <c r="F49" s="23">
        <v>0</v>
      </c>
      <c r="I49" s="44"/>
      <c r="J49" s="23"/>
    </row>
    <row r="50" spans="1:10">
      <c r="A50" s="12" t="s">
        <v>16</v>
      </c>
      <c r="B50" s="12" t="s">
        <v>1</v>
      </c>
      <c r="C50" s="33">
        <v>427</v>
      </c>
      <c r="D50" s="12">
        <v>0</v>
      </c>
      <c r="E50" s="12"/>
      <c r="F50" s="24">
        <v>0</v>
      </c>
      <c r="G50" s="12" t="s">
        <v>81</v>
      </c>
      <c r="H50" s="12">
        <f>C50</f>
        <v>427</v>
      </c>
      <c r="I50" s="44" t="s">
        <v>52</v>
      </c>
      <c r="J50" s="41">
        <f t="shared" ref="J50" si="9">H50</f>
        <v>427</v>
      </c>
    </row>
    <row r="51" spans="1:10">
      <c r="A51" t="s">
        <v>164</v>
      </c>
      <c r="B51" t="s">
        <v>165</v>
      </c>
      <c r="C51" s="32">
        <f>675+216</f>
        <v>891</v>
      </c>
      <c r="D51">
        <v>675</v>
      </c>
      <c r="E51" t="s">
        <v>34</v>
      </c>
      <c r="F51" s="23">
        <v>675</v>
      </c>
      <c r="I51" s="44"/>
      <c r="J51" s="23"/>
    </row>
    <row r="52" spans="1:10">
      <c r="A52" s="6" t="s">
        <v>28</v>
      </c>
      <c r="B52" s="6" t="s">
        <v>151</v>
      </c>
      <c r="C52" s="35">
        <v>338</v>
      </c>
      <c r="D52" s="6">
        <v>0</v>
      </c>
      <c r="E52" s="6"/>
      <c r="F52" s="25">
        <v>0</v>
      </c>
      <c r="G52" s="6"/>
      <c r="H52" s="6"/>
      <c r="I52" s="51"/>
      <c r="J52" s="25"/>
    </row>
    <row r="53" spans="1:10">
      <c r="A53" t="s">
        <v>102</v>
      </c>
      <c r="B53" t="s">
        <v>157</v>
      </c>
      <c r="C53" s="32">
        <v>1287</v>
      </c>
      <c r="D53">
        <v>1287</v>
      </c>
      <c r="E53" t="s">
        <v>34</v>
      </c>
      <c r="F53" s="23">
        <v>1287</v>
      </c>
      <c r="I53" s="44"/>
      <c r="J53" s="23"/>
    </row>
    <row r="54" spans="1:10">
      <c r="A54" t="s">
        <v>103</v>
      </c>
      <c r="B54" t="s">
        <v>159</v>
      </c>
      <c r="C54" s="32">
        <f>1683</f>
        <v>1683</v>
      </c>
      <c r="D54">
        <v>1683</v>
      </c>
      <c r="E54" t="s">
        <v>34</v>
      </c>
      <c r="F54" s="23">
        <v>1683</v>
      </c>
      <c r="I54" s="44"/>
      <c r="J54" s="23"/>
    </row>
    <row r="55" spans="1:10">
      <c r="A55" t="s">
        <v>104</v>
      </c>
      <c r="B55" t="s">
        <v>151</v>
      </c>
      <c r="C55" s="32">
        <v>1467</v>
      </c>
      <c r="D55">
        <v>0</v>
      </c>
      <c r="F55" s="23">
        <v>0</v>
      </c>
      <c r="I55" s="44"/>
      <c r="J55" s="23"/>
    </row>
    <row r="56" spans="1:10">
      <c r="A56" s="12" t="s">
        <v>17</v>
      </c>
      <c r="B56" s="12" t="s">
        <v>83</v>
      </c>
      <c r="C56" s="33">
        <v>1017</v>
      </c>
      <c r="D56" s="12">
        <v>1017</v>
      </c>
      <c r="E56" s="12" t="s">
        <v>80</v>
      </c>
      <c r="F56" s="24">
        <v>1017</v>
      </c>
      <c r="G56" s="12" t="s">
        <v>81</v>
      </c>
      <c r="H56" s="12">
        <f>C56</f>
        <v>1017</v>
      </c>
      <c r="I56" s="44" t="s">
        <v>52</v>
      </c>
      <c r="J56" s="41">
        <f t="shared" ref="J56" si="10">H56</f>
        <v>1017</v>
      </c>
    </row>
    <row r="57" spans="1:10">
      <c r="A57" t="s">
        <v>105</v>
      </c>
      <c r="B57" t="s">
        <v>157</v>
      </c>
      <c r="C57" s="32">
        <v>360</v>
      </c>
      <c r="D57">
        <v>360</v>
      </c>
      <c r="E57" t="s">
        <v>34</v>
      </c>
      <c r="F57" s="23">
        <v>360</v>
      </c>
      <c r="I57" s="44"/>
      <c r="J57" s="23"/>
    </row>
    <row r="58" spans="1:10">
      <c r="A58" t="s">
        <v>106</v>
      </c>
      <c r="B58" t="s">
        <v>159</v>
      </c>
      <c r="C58" s="32">
        <f>630+135</f>
        <v>765</v>
      </c>
      <c r="D58">
        <v>630</v>
      </c>
      <c r="E58" t="s">
        <v>34</v>
      </c>
      <c r="F58" s="23">
        <v>630</v>
      </c>
      <c r="I58" s="44"/>
      <c r="J58" s="23"/>
    </row>
    <row r="59" spans="1:10">
      <c r="A59" t="s">
        <v>107</v>
      </c>
      <c r="B59" t="s">
        <v>151</v>
      </c>
      <c r="C59" s="32">
        <v>876</v>
      </c>
      <c r="D59">
        <v>0</v>
      </c>
      <c r="F59" s="23">
        <v>0</v>
      </c>
      <c r="I59" s="44"/>
      <c r="J59" s="23"/>
    </row>
    <row r="60" spans="1:10">
      <c r="A60" t="s">
        <v>108</v>
      </c>
      <c r="B60" t="s">
        <v>165</v>
      </c>
      <c r="C60" s="32">
        <v>315</v>
      </c>
      <c r="D60">
        <v>315</v>
      </c>
      <c r="E60" t="s">
        <v>34</v>
      </c>
      <c r="F60" s="23">
        <v>315</v>
      </c>
      <c r="I60" s="44"/>
      <c r="J60" s="23"/>
    </row>
    <row r="61" spans="1:10">
      <c r="A61" s="12" t="s">
        <v>18</v>
      </c>
      <c r="B61" s="12" t="s">
        <v>83</v>
      </c>
      <c r="C61" s="33">
        <v>378</v>
      </c>
      <c r="D61" s="12">
        <v>378</v>
      </c>
      <c r="E61" s="12" t="s">
        <v>80</v>
      </c>
      <c r="F61" s="24">
        <v>378</v>
      </c>
      <c r="G61" s="12" t="s">
        <v>81</v>
      </c>
      <c r="H61" s="12">
        <f>C61</f>
        <v>378</v>
      </c>
      <c r="I61" s="44" t="s">
        <v>52</v>
      </c>
      <c r="J61" s="41">
        <f t="shared" ref="J61" si="11">H61</f>
        <v>378</v>
      </c>
    </row>
    <row r="62" spans="1:10">
      <c r="A62" t="s">
        <v>109</v>
      </c>
      <c r="B62" t="s">
        <v>151</v>
      </c>
      <c r="C62" s="32">
        <v>552</v>
      </c>
      <c r="D62">
        <v>0</v>
      </c>
      <c r="F62" s="23">
        <v>0</v>
      </c>
      <c r="I62" s="44"/>
      <c r="J62" s="23"/>
    </row>
    <row r="63" spans="1:10">
      <c r="A63" t="s">
        <v>110</v>
      </c>
      <c r="B63" t="s">
        <v>111</v>
      </c>
      <c r="C63" s="32">
        <v>1071</v>
      </c>
      <c r="D63">
        <v>1071</v>
      </c>
      <c r="E63" t="s">
        <v>34</v>
      </c>
      <c r="F63" s="23">
        <v>1071</v>
      </c>
      <c r="I63" s="44"/>
      <c r="J63" s="23"/>
    </row>
    <row r="64" spans="1:10">
      <c r="A64" s="6" t="s">
        <v>112</v>
      </c>
      <c r="B64" s="6" t="s">
        <v>151</v>
      </c>
      <c r="C64" s="35">
        <v>805</v>
      </c>
      <c r="D64" s="6">
        <v>0</v>
      </c>
      <c r="E64" s="6"/>
      <c r="F64" s="25">
        <v>0</v>
      </c>
      <c r="G64" s="6"/>
      <c r="H64" s="6"/>
      <c r="I64" s="51"/>
      <c r="J64" s="25"/>
    </row>
    <row r="65" spans="1:10">
      <c r="A65" t="s">
        <v>113</v>
      </c>
      <c r="B65" t="s">
        <v>165</v>
      </c>
      <c r="C65" s="32">
        <f>2880+2085</f>
        <v>4965</v>
      </c>
      <c r="D65">
        <v>2880</v>
      </c>
      <c r="E65" t="s">
        <v>34</v>
      </c>
      <c r="F65" s="23">
        <v>2880</v>
      </c>
      <c r="I65" s="44"/>
      <c r="J65" s="23"/>
    </row>
    <row r="66" spans="1:10">
      <c r="A66" t="s">
        <v>114</v>
      </c>
      <c r="B66" t="s">
        <v>151</v>
      </c>
      <c r="C66" s="32">
        <f>3382-693</f>
        <v>2689</v>
      </c>
      <c r="D66">
        <v>0</v>
      </c>
      <c r="F66" s="23">
        <v>0</v>
      </c>
      <c r="I66" s="44"/>
      <c r="J66" s="23"/>
    </row>
    <row r="67" spans="1:10">
      <c r="A67" s="12" t="s">
        <v>19</v>
      </c>
      <c r="B67" s="12" t="s">
        <v>1</v>
      </c>
      <c r="C67" s="33">
        <v>693</v>
      </c>
      <c r="D67" s="12">
        <v>0</v>
      </c>
      <c r="E67" s="12"/>
      <c r="F67" s="24">
        <v>0</v>
      </c>
      <c r="G67" s="12" t="s">
        <v>81</v>
      </c>
      <c r="H67" s="12">
        <f>C67</f>
        <v>693</v>
      </c>
      <c r="I67" s="44"/>
      <c r="J67" s="23"/>
    </row>
    <row r="68" spans="1:10">
      <c r="A68" t="s">
        <v>115</v>
      </c>
      <c r="B68" t="s">
        <v>22</v>
      </c>
      <c r="C68" s="32">
        <f>1116+216</f>
        <v>1332</v>
      </c>
      <c r="D68">
        <v>1116</v>
      </c>
      <c r="E68" t="s">
        <v>34</v>
      </c>
      <c r="F68" s="23">
        <v>1116</v>
      </c>
      <c r="I68" s="44"/>
      <c r="J68" s="23"/>
    </row>
    <row r="69" spans="1:10">
      <c r="A69" s="12" t="s">
        <v>20</v>
      </c>
      <c r="B69" s="12" t="s">
        <v>1</v>
      </c>
      <c r="C69" s="33">
        <v>231</v>
      </c>
      <c r="D69" s="12">
        <v>0</v>
      </c>
      <c r="E69" s="12"/>
      <c r="F69" s="24">
        <v>0</v>
      </c>
      <c r="G69" s="12" t="s">
        <v>81</v>
      </c>
      <c r="H69" s="12">
        <f>C69</f>
        <v>231</v>
      </c>
      <c r="I69" s="44"/>
      <c r="J69" s="23"/>
    </row>
    <row r="70" spans="1:10">
      <c r="A70" s="6" t="s">
        <v>23</v>
      </c>
      <c r="B70" s="6" t="s">
        <v>151</v>
      </c>
      <c r="C70" s="35">
        <f>1108-231</f>
        <v>877</v>
      </c>
      <c r="D70" s="6">
        <v>0</v>
      </c>
      <c r="E70" s="6"/>
      <c r="F70" s="25">
        <v>0</v>
      </c>
      <c r="G70" s="6"/>
      <c r="H70" s="6"/>
      <c r="I70" s="51"/>
      <c r="J70" s="25"/>
    </row>
    <row r="71" spans="1:10">
      <c r="A71" t="s">
        <v>24</v>
      </c>
      <c r="B71" t="s">
        <v>25</v>
      </c>
      <c r="C71" s="32">
        <v>4032</v>
      </c>
      <c r="D71">
        <v>4032</v>
      </c>
      <c r="E71" t="s">
        <v>34</v>
      </c>
      <c r="F71" s="23">
        <v>4032</v>
      </c>
      <c r="I71" s="44"/>
      <c r="J71" s="23"/>
    </row>
    <row r="72" spans="1:10">
      <c r="A72" t="s">
        <v>26</v>
      </c>
      <c r="B72" t="s">
        <v>159</v>
      </c>
      <c r="C72" s="32">
        <f>720+732</f>
        <v>1452</v>
      </c>
      <c r="D72">
        <v>720</v>
      </c>
      <c r="E72" t="s">
        <v>34</v>
      </c>
      <c r="F72" s="23">
        <v>720</v>
      </c>
      <c r="I72" s="44"/>
      <c r="J72" s="23"/>
    </row>
    <row r="73" spans="1:10">
      <c r="A73" s="12" t="s">
        <v>58</v>
      </c>
      <c r="B73" s="12" t="s">
        <v>1</v>
      </c>
      <c r="C73" s="33">
        <v>211</v>
      </c>
      <c r="D73" s="12">
        <v>0</v>
      </c>
      <c r="E73" s="12"/>
      <c r="F73" s="24"/>
      <c r="G73" s="12" t="s">
        <v>81</v>
      </c>
      <c r="H73" s="12">
        <f>C73</f>
        <v>211</v>
      </c>
      <c r="I73" s="44" t="s">
        <v>52</v>
      </c>
      <c r="J73" s="41">
        <f t="shared" ref="J73" si="12">H73</f>
        <v>211</v>
      </c>
    </row>
    <row r="74" spans="1:10">
      <c r="A74" s="12" t="s">
        <v>59</v>
      </c>
      <c r="B74" s="12" t="s">
        <v>1</v>
      </c>
      <c r="C74" s="33">
        <v>210</v>
      </c>
      <c r="D74" s="12">
        <v>0</v>
      </c>
      <c r="E74" s="12"/>
      <c r="F74" s="24"/>
      <c r="G74" s="12" t="s">
        <v>81</v>
      </c>
      <c r="H74" s="12">
        <f t="shared" ref="H74:H75" si="13">C74</f>
        <v>210</v>
      </c>
      <c r="I74" s="44"/>
      <c r="J74" s="23"/>
    </row>
    <row r="75" spans="1:10">
      <c r="A75" s="12" t="s">
        <v>60</v>
      </c>
      <c r="B75" s="12" t="s">
        <v>1</v>
      </c>
      <c r="C75" s="33">
        <v>148</v>
      </c>
      <c r="D75" s="12">
        <v>0</v>
      </c>
      <c r="E75" s="12"/>
      <c r="F75" s="24"/>
      <c r="G75" s="12" t="s">
        <v>81</v>
      </c>
      <c r="H75" s="12">
        <f t="shared" si="13"/>
        <v>148</v>
      </c>
      <c r="I75" s="44"/>
      <c r="J75" s="23"/>
    </row>
    <row r="76" spans="1:10">
      <c r="A76" s="12" t="s">
        <v>21</v>
      </c>
      <c r="B76" s="12" t="s">
        <v>1</v>
      </c>
      <c r="C76" s="33">
        <v>535</v>
      </c>
      <c r="D76" s="12">
        <v>0</v>
      </c>
      <c r="E76" s="12"/>
      <c r="F76" s="24">
        <v>0</v>
      </c>
      <c r="G76" s="12" t="s">
        <v>81</v>
      </c>
      <c r="H76" s="12">
        <f>C76</f>
        <v>535</v>
      </c>
      <c r="I76" s="44" t="s">
        <v>52</v>
      </c>
      <c r="J76" s="41">
        <f t="shared" ref="J76" si="14">H76</f>
        <v>535</v>
      </c>
    </row>
    <row r="77" spans="1:10">
      <c r="A77" s="6" t="s">
        <v>27</v>
      </c>
      <c r="B77" s="6" t="s">
        <v>151</v>
      </c>
      <c r="C77" s="35">
        <f>5362-535-211-210-148</f>
        <v>4258</v>
      </c>
      <c r="D77" s="6">
        <v>0</v>
      </c>
      <c r="E77" s="6"/>
      <c r="F77" s="25">
        <v>0</v>
      </c>
      <c r="G77" s="6"/>
      <c r="H77" s="6"/>
      <c r="I77" s="51"/>
      <c r="J77" s="25"/>
    </row>
    <row r="78" spans="1:10">
      <c r="A78" t="s">
        <v>116</v>
      </c>
      <c r="B78" t="s">
        <v>157</v>
      </c>
      <c r="C78" s="32">
        <v>3312</v>
      </c>
      <c r="D78">
        <v>3312</v>
      </c>
      <c r="E78" t="s">
        <v>34</v>
      </c>
      <c r="F78" s="23">
        <v>3312</v>
      </c>
      <c r="I78" s="44"/>
      <c r="J78" s="23"/>
    </row>
    <row r="79" spans="1:10">
      <c r="A79" t="s">
        <v>117</v>
      </c>
      <c r="B79" t="s">
        <v>159</v>
      </c>
      <c r="C79" s="32">
        <f>1215+2124</f>
        <v>3339</v>
      </c>
      <c r="D79">
        <v>1215</v>
      </c>
      <c r="E79" t="s">
        <v>34</v>
      </c>
      <c r="F79" s="23">
        <v>1215</v>
      </c>
      <c r="I79" s="44"/>
      <c r="J79" s="23"/>
    </row>
    <row r="80" spans="1:10">
      <c r="A80" s="12" t="s">
        <v>61</v>
      </c>
      <c r="B80" s="12" t="s">
        <v>1</v>
      </c>
      <c r="C80" s="33">
        <v>508</v>
      </c>
      <c r="D80" s="12">
        <v>0</v>
      </c>
      <c r="E80" s="12"/>
      <c r="F80" s="24">
        <v>0</v>
      </c>
      <c r="G80" s="12" t="s">
        <v>81</v>
      </c>
      <c r="H80" s="12">
        <f>C80</f>
        <v>508</v>
      </c>
      <c r="I80" s="44" t="s">
        <v>52</v>
      </c>
      <c r="J80" s="41">
        <f t="shared" ref="J80" si="15">H80</f>
        <v>508</v>
      </c>
    </row>
    <row r="81" spans="1:10">
      <c r="A81" s="6" t="s">
        <v>118</v>
      </c>
      <c r="B81" s="6" t="s">
        <v>151</v>
      </c>
      <c r="C81" s="35">
        <f>4195-408</f>
        <v>3787</v>
      </c>
      <c r="D81" s="6">
        <v>0</v>
      </c>
      <c r="E81" s="6"/>
      <c r="F81" s="25">
        <v>0</v>
      </c>
      <c r="G81" s="6"/>
      <c r="H81" s="6"/>
      <c r="I81" s="51"/>
      <c r="J81" s="25"/>
    </row>
    <row r="82" spans="1:10">
      <c r="A82" t="s">
        <v>119</v>
      </c>
      <c r="B82" t="s">
        <v>157</v>
      </c>
      <c r="C82" s="32">
        <v>1257</v>
      </c>
      <c r="D82">
        <v>1257</v>
      </c>
      <c r="E82" t="s">
        <v>34</v>
      </c>
      <c r="F82" s="23">
        <v>1257</v>
      </c>
      <c r="I82" s="44"/>
      <c r="J82" s="23"/>
    </row>
    <row r="83" spans="1:10">
      <c r="A83" t="s">
        <v>120</v>
      </c>
      <c r="B83" t="s">
        <v>159</v>
      </c>
      <c r="C83" s="32">
        <f>4752+1926</f>
        <v>6678</v>
      </c>
      <c r="D83">
        <v>4752</v>
      </c>
      <c r="E83" t="s">
        <v>34</v>
      </c>
      <c r="F83" s="23">
        <v>4752</v>
      </c>
      <c r="I83" s="44"/>
      <c r="J83" s="23"/>
    </row>
    <row r="84" spans="1:10">
      <c r="A84" s="12" t="s">
        <v>62</v>
      </c>
      <c r="B84" s="12" t="s">
        <v>1</v>
      </c>
      <c r="C84" s="33">
        <v>350</v>
      </c>
      <c r="D84" s="12">
        <v>0</v>
      </c>
      <c r="E84" s="12"/>
      <c r="F84" s="24">
        <v>0</v>
      </c>
      <c r="G84" s="12" t="s">
        <v>81</v>
      </c>
      <c r="H84" s="12">
        <f>C84</f>
        <v>350</v>
      </c>
      <c r="I84" s="44"/>
      <c r="J84" s="23"/>
    </row>
    <row r="85" spans="1:10">
      <c r="A85" s="12" t="s">
        <v>63</v>
      </c>
      <c r="B85" s="12" t="s">
        <v>1</v>
      </c>
      <c r="C85" s="33">
        <v>350</v>
      </c>
      <c r="D85" s="12">
        <v>0</v>
      </c>
      <c r="E85" s="12"/>
      <c r="F85" s="24">
        <v>0</v>
      </c>
      <c r="G85" s="12" t="s">
        <v>81</v>
      </c>
      <c r="H85" s="12">
        <v>350</v>
      </c>
      <c r="I85" s="44"/>
      <c r="J85" s="23"/>
    </row>
    <row r="86" spans="1:10">
      <c r="A86" s="12" t="s">
        <v>64</v>
      </c>
      <c r="B86" s="12" t="s">
        <v>77</v>
      </c>
      <c r="C86" s="33">
        <v>140</v>
      </c>
      <c r="D86" s="12">
        <v>0</v>
      </c>
      <c r="E86" s="12"/>
      <c r="F86" s="24">
        <v>0</v>
      </c>
      <c r="G86" s="12" t="s">
        <v>30</v>
      </c>
      <c r="H86" s="12">
        <f>C86</f>
        <v>140</v>
      </c>
      <c r="I86" s="44"/>
      <c r="J86" s="23"/>
    </row>
    <row r="87" spans="1:10">
      <c r="A87" s="6" t="s">
        <v>121</v>
      </c>
      <c r="B87" s="6" t="s">
        <v>151</v>
      </c>
      <c r="C87" s="35">
        <f>2911-350-350-140</f>
        <v>2071</v>
      </c>
      <c r="D87" s="6">
        <v>0</v>
      </c>
      <c r="E87" s="6"/>
      <c r="F87" s="25">
        <v>0</v>
      </c>
      <c r="G87" s="6"/>
      <c r="H87" s="6"/>
      <c r="I87" s="51"/>
      <c r="J87" s="25"/>
    </row>
    <row r="88" spans="1:10">
      <c r="A88" t="s">
        <v>122</v>
      </c>
      <c r="B88" t="s">
        <v>22</v>
      </c>
      <c r="C88" s="32">
        <v>1372</v>
      </c>
      <c r="D88">
        <v>1372</v>
      </c>
      <c r="E88" t="s">
        <v>34</v>
      </c>
      <c r="F88" s="23">
        <v>1372</v>
      </c>
      <c r="I88" s="44"/>
      <c r="J88" s="23"/>
    </row>
    <row r="89" spans="1:10">
      <c r="A89" s="12" t="s">
        <v>65</v>
      </c>
      <c r="B89" s="12" t="s">
        <v>83</v>
      </c>
      <c r="C89" s="33">
        <v>1053</v>
      </c>
      <c r="D89" s="12">
        <v>1053</v>
      </c>
      <c r="E89" s="12" t="s">
        <v>80</v>
      </c>
      <c r="F89" s="24">
        <v>1053</v>
      </c>
      <c r="G89" s="12" t="s">
        <v>81</v>
      </c>
      <c r="H89" s="12">
        <f>C89</f>
        <v>1053</v>
      </c>
      <c r="I89" s="44" t="s">
        <v>52</v>
      </c>
      <c r="J89" s="41">
        <f t="shared" ref="J89" si="16">H89</f>
        <v>1053</v>
      </c>
    </row>
    <row r="90" spans="1:10">
      <c r="A90" t="s">
        <v>123</v>
      </c>
      <c r="B90" t="s">
        <v>151</v>
      </c>
      <c r="C90" s="32">
        <v>1421</v>
      </c>
      <c r="D90">
        <v>0</v>
      </c>
      <c r="F90" s="23">
        <v>0</v>
      </c>
      <c r="I90" s="44"/>
      <c r="J90" s="23"/>
    </row>
    <row r="91" spans="1:10">
      <c r="A91" t="s">
        <v>124</v>
      </c>
      <c r="B91" t="s">
        <v>22</v>
      </c>
      <c r="C91" s="32">
        <v>248</v>
      </c>
      <c r="D91">
        <v>248</v>
      </c>
      <c r="E91" t="s">
        <v>34</v>
      </c>
      <c r="F91" s="23">
        <v>248</v>
      </c>
      <c r="I91" s="44"/>
      <c r="J91" s="23"/>
    </row>
    <row r="92" spans="1:10">
      <c r="A92" s="12" t="s">
        <v>66</v>
      </c>
      <c r="B92" s="12" t="s">
        <v>83</v>
      </c>
      <c r="C92" s="33">
        <v>252</v>
      </c>
      <c r="D92" s="12">
        <v>252</v>
      </c>
      <c r="E92" s="12" t="s">
        <v>80</v>
      </c>
      <c r="F92" s="24">
        <v>252</v>
      </c>
      <c r="G92" s="12" t="s">
        <v>81</v>
      </c>
      <c r="H92" s="12">
        <f>C92</f>
        <v>252</v>
      </c>
      <c r="I92" s="44"/>
      <c r="J92" s="23"/>
    </row>
    <row r="93" spans="1:10">
      <c r="A93" t="s">
        <v>125</v>
      </c>
      <c r="B93" t="s">
        <v>151</v>
      </c>
      <c r="C93" s="32">
        <v>36</v>
      </c>
      <c r="D93">
        <v>0</v>
      </c>
      <c r="F93" s="23">
        <v>0</v>
      </c>
      <c r="I93" s="44"/>
      <c r="J93" s="23"/>
    </row>
    <row r="94" spans="1:10">
      <c r="A94" t="s">
        <v>126</v>
      </c>
      <c r="B94" t="s">
        <v>127</v>
      </c>
      <c r="C94" s="32">
        <v>630</v>
      </c>
      <c r="D94">
        <v>630</v>
      </c>
      <c r="E94" t="s">
        <v>34</v>
      </c>
      <c r="F94" s="23">
        <v>630</v>
      </c>
      <c r="I94" s="44"/>
      <c r="J94" s="23"/>
    </row>
    <row r="95" spans="1:10">
      <c r="A95" t="s">
        <v>128</v>
      </c>
      <c r="B95" t="s">
        <v>129</v>
      </c>
      <c r="C95" s="32">
        <f>588+552</f>
        <v>1140</v>
      </c>
      <c r="D95">
        <v>588</v>
      </c>
      <c r="E95" t="s">
        <v>34</v>
      </c>
      <c r="F95" s="23">
        <v>588</v>
      </c>
      <c r="I95" s="44"/>
      <c r="J95" s="23"/>
    </row>
    <row r="96" spans="1:10">
      <c r="A96" t="s">
        <v>130</v>
      </c>
      <c r="B96" t="s">
        <v>131</v>
      </c>
      <c r="C96" s="32">
        <v>906</v>
      </c>
      <c r="D96">
        <v>0</v>
      </c>
      <c r="F96" s="23">
        <v>0</v>
      </c>
      <c r="I96" s="44"/>
      <c r="J96" s="23"/>
    </row>
    <row r="97" spans="1:10">
      <c r="A97" t="s">
        <v>132</v>
      </c>
      <c r="B97" t="s">
        <v>22</v>
      </c>
      <c r="C97" s="32">
        <v>1183</v>
      </c>
      <c r="D97">
        <v>1183</v>
      </c>
      <c r="E97" t="s">
        <v>34</v>
      </c>
      <c r="F97" s="23">
        <v>1183</v>
      </c>
      <c r="I97" s="44"/>
      <c r="J97" s="23"/>
    </row>
    <row r="98" spans="1:10">
      <c r="A98" s="2" t="s">
        <v>133</v>
      </c>
      <c r="B98" s="2" t="s">
        <v>129</v>
      </c>
      <c r="C98" s="32">
        <f>231+483</f>
        <v>714</v>
      </c>
      <c r="D98" s="2">
        <v>231</v>
      </c>
      <c r="E98" s="2" t="s">
        <v>35</v>
      </c>
      <c r="F98" s="23">
        <v>231</v>
      </c>
      <c r="G98" s="2"/>
      <c r="H98" s="2"/>
      <c r="I98" s="44"/>
      <c r="J98" s="23"/>
    </row>
    <row r="99" spans="1:10">
      <c r="A99" s="8" t="s">
        <v>67</v>
      </c>
      <c r="B99" s="8" t="s">
        <v>1</v>
      </c>
      <c r="C99" s="34">
        <v>665</v>
      </c>
      <c r="D99" s="8">
        <v>0</v>
      </c>
      <c r="E99" s="7"/>
      <c r="F99" s="29">
        <v>0</v>
      </c>
      <c r="G99" s="7" t="s">
        <v>81</v>
      </c>
      <c r="H99" s="7">
        <f>C99</f>
        <v>665</v>
      </c>
      <c r="I99" s="44"/>
      <c r="J99" s="23"/>
    </row>
    <row r="100" spans="1:10">
      <c r="A100" s="6" t="s">
        <v>134</v>
      </c>
      <c r="B100" s="6" t="s">
        <v>131</v>
      </c>
      <c r="C100" s="35">
        <f>1891-665</f>
        <v>1226</v>
      </c>
      <c r="D100" s="6">
        <v>0</v>
      </c>
      <c r="E100" s="6"/>
      <c r="F100" s="25">
        <v>0</v>
      </c>
      <c r="G100" s="6"/>
      <c r="H100" s="6"/>
      <c r="I100" s="51"/>
      <c r="J100" s="25"/>
    </row>
    <row r="101" spans="1:10">
      <c r="A101" t="s">
        <v>135</v>
      </c>
      <c r="B101" t="s">
        <v>136</v>
      </c>
      <c r="C101" s="32">
        <f>1183+676</f>
        <v>1859</v>
      </c>
      <c r="D101">
        <v>1183</v>
      </c>
      <c r="E101" t="s">
        <v>34</v>
      </c>
      <c r="F101" s="23">
        <v>1183</v>
      </c>
      <c r="I101" s="44"/>
      <c r="J101" s="23"/>
    </row>
    <row r="102" spans="1:10">
      <c r="A102" s="12" t="s">
        <v>68</v>
      </c>
      <c r="B102" s="12" t="s">
        <v>83</v>
      </c>
      <c r="C102" s="33">
        <v>1170</v>
      </c>
      <c r="D102" s="12">
        <f>C102</f>
        <v>1170</v>
      </c>
      <c r="E102" s="12" t="s">
        <v>80</v>
      </c>
      <c r="F102" s="24">
        <f>D102</f>
        <v>1170</v>
      </c>
      <c r="G102" s="12" t="s">
        <v>81</v>
      </c>
      <c r="H102" s="12">
        <f>C102</f>
        <v>1170</v>
      </c>
      <c r="I102" s="44" t="s">
        <v>52</v>
      </c>
      <c r="J102" s="41">
        <f t="shared" ref="J102:J103" si="17">H102</f>
        <v>1170</v>
      </c>
    </row>
    <row r="103" spans="1:10">
      <c r="A103" s="12" t="s">
        <v>70</v>
      </c>
      <c r="B103" s="12" t="s">
        <v>77</v>
      </c>
      <c r="C103" s="33">
        <v>1494</v>
      </c>
      <c r="D103" s="12">
        <v>1494</v>
      </c>
      <c r="E103" s="12" t="s">
        <v>30</v>
      </c>
      <c r="F103" s="24">
        <f>C103</f>
        <v>1494</v>
      </c>
      <c r="G103" s="12" t="s">
        <v>30</v>
      </c>
      <c r="H103" s="12">
        <f>C103</f>
        <v>1494</v>
      </c>
      <c r="I103" s="44" t="s">
        <v>52</v>
      </c>
      <c r="J103" s="41">
        <f t="shared" si="17"/>
        <v>1494</v>
      </c>
    </row>
    <row r="104" spans="1:10">
      <c r="A104" t="s">
        <v>42</v>
      </c>
      <c r="B104" t="s">
        <v>131</v>
      </c>
      <c r="C104" s="32">
        <v>792</v>
      </c>
      <c r="D104">
        <v>0</v>
      </c>
      <c r="F104" s="23">
        <v>0</v>
      </c>
      <c r="I104" s="44"/>
      <c r="J104" s="23"/>
    </row>
    <row r="105" spans="1:10">
      <c r="A105" t="s">
        <v>43</v>
      </c>
      <c r="B105" t="s">
        <v>136</v>
      </c>
      <c r="C105" s="32">
        <v>1517</v>
      </c>
      <c r="D105">
        <v>1517</v>
      </c>
      <c r="E105" t="s">
        <v>34</v>
      </c>
      <c r="F105" s="23">
        <v>1517</v>
      </c>
      <c r="I105" s="44"/>
      <c r="J105" s="23"/>
    </row>
    <row r="106" spans="1:10">
      <c r="A106" s="12" t="s">
        <v>69</v>
      </c>
      <c r="B106" s="12" t="s">
        <v>44</v>
      </c>
      <c r="C106" s="33">
        <v>361</v>
      </c>
      <c r="D106" s="12">
        <v>361</v>
      </c>
      <c r="E106" s="12" t="s">
        <v>34</v>
      </c>
      <c r="F106" s="24">
        <v>361</v>
      </c>
      <c r="G106" s="12" t="s">
        <v>30</v>
      </c>
      <c r="H106" s="12">
        <f>C106</f>
        <v>361</v>
      </c>
      <c r="I106" s="44" t="s">
        <v>52</v>
      </c>
      <c r="J106" s="41">
        <f t="shared" ref="J106" si="18">H106</f>
        <v>361</v>
      </c>
    </row>
    <row r="107" spans="1:10">
      <c r="A107" t="s">
        <v>45</v>
      </c>
      <c r="B107" t="s">
        <v>131</v>
      </c>
      <c r="C107" s="32">
        <v>338</v>
      </c>
      <c r="D107">
        <v>0</v>
      </c>
      <c r="F107" s="23">
        <v>0</v>
      </c>
      <c r="I107" s="44"/>
      <c r="J107" s="23"/>
    </row>
    <row r="108" spans="1:10">
      <c r="A108" t="s">
        <v>46</v>
      </c>
      <c r="B108" t="s">
        <v>136</v>
      </c>
      <c r="C108" s="32">
        <f>1206+338</f>
        <v>1544</v>
      </c>
      <c r="D108">
        <v>1206</v>
      </c>
      <c r="E108" t="s">
        <v>34</v>
      </c>
      <c r="F108" s="23">
        <v>1206</v>
      </c>
      <c r="I108" s="44"/>
      <c r="J108" s="23"/>
    </row>
    <row r="109" spans="1:10">
      <c r="A109" s="12" t="s">
        <v>71</v>
      </c>
      <c r="B109" s="12" t="s">
        <v>83</v>
      </c>
      <c r="C109" s="33">
        <v>315</v>
      </c>
      <c r="D109" s="12">
        <v>315</v>
      </c>
      <c r="E109" s="12" t="s">
        <v>80</v>
      </c>
      <c r="F109" s="24">
        <v>315</v>
      </c>
      <c r="G109" s="12" t="s">
        <v>81</v>
      </c>
      <c r="H109" s="12">
        <f>C109</f>
        <v>315</v>
      </c>
      <c r="I109" s="44"/>
      <c r="J109" s="23"/>
    </row>
    <row r="110" spans="1:10">
      <c r="A110" s="2" t="s">
        <v>47</v>
      </c>
      <c r="B110" s="2" t="s">
        <v>151</v>
      </c>
      <c r="C110" s="32">
        <v>1128</v>
      </c>
      <c r="D110" s="2">
        <v>0</v>
      </c>
      <c r="E110" s="2"/>
      <c r="F110" s="23">
        <v>0</v>
      </c>
      <c r="G110" s="2"/>
      <c r="H110" s="2"/>
      <c r="I110" s="44"/>
      <c r="J110" s="23"/>
    </row>
    <row r="111" spans="1:10" ht="14" thickBot="1">
      <c r="A111" s="3" t="s">
        <v>48</v>
      </c>
      <c r="B111" s="3" t="s">
        <v>22</v>
      </c>
      <c r="C111" s="39">
        <f>1600+64</f>
        <v>1664</v>
      </c>
      <c r="D111" s="3">
        <v>1600</v>
      </c>
      <c r="E111" s="3" t="s">
        <v>34</v>
      </c>
      <c r="F111" s="30">
        <v>1600</v>
      </c>
      <c r="G111" s="3"/>
      <c r="H111" s="3"/>
      <c r="I111" s="45"/>
      <c r="J111" s="30"/>
    </row>
    <row r="112" spans="1:10" ht="14" thickTop="1">
      <c r="C112" s="2"/>
      <c r="F112" s="2"/>
      <c r="I112" s="7"/>
      <c r="J112" s="2"/>
    </row>
    <row r="114" spans="1:10">
      <c r="A114" s="19" t="s">
        <v>73</v>
      </c>
      <c r="B114" s="6"/>
      <c r="C114" s="6"/>
      <c r="D114" s="20"/>
      <c r="E114" s="6"/>
      <c r="F114" s="6"/>
      <c r="G114" s="6"/>
      <c r="H114" s="19"/>
      <c r="I114" s="6"/>
      <c r="J114" s="6"/>
    </row>
    <row r="115" spans="1:10">
      <c r="A115" s="13" t="s">
        <v>32</v>
      </c>
      <c r="B115" s="13"/>
      <c r="C115" s="48">
        <f>SUM(C2:C111)</f>
        <v>156210</v>
      </c>
      <c r="D115" s="2"/>
      <c r="E115" s="2"/>
      <c r="F115" s="2"/>
      <c r="G115" s="2"/>
      <c r="H115" s="2"/>
    </row>
    <row r="116" spans="1:10">
      <c r="A116" s="13" t="s">
        <v>33</v>
      </c>
      <c r="B116" s="13"/>
      <c r="C116" s="48">
        <f>SUM(F2:F111)</f>
        <v>80528</v>
      </c>
      <c r="D116" s="17"/>
      <c r="E116" s="2"/>
      <c r="F116" s="2"/>
      <c r="G116" s="2"/>
      <c r="H116" s="2"/>
    </row>
    <row r="117" spans="1:10">
      <c r="A117" s="17" t="s">
        <v>72</v>
      </c>
      <c r="B117" s="2"/>
      <c r="C117" s="18">
        <f>C116/C115</f>
        <v>0.51551117085974008</v>
      </c>
      <c r="D117" s="2"/>
      <c r="E117" s="2"/>
      <c r="F117" s="2"/>
      <c r="G117" s="2"/>
      <c r="H117" s="2"/>
    </row>
    <row r="118" spans="1:10">
      <c r="A118" s="2"/>
      <c r="B118" s="2"/>
      <c r="C118" s="2"/>
      <c r="D118" s="2"/>
      <c r="E118" s="2"/>
      <c r="F118" s="2"/>
      <c r="G118" s="2"/>
      <c r="H118" s="2"/>
    </row>
    <row r="119" spans="1:10">
      <c r="A119" s="47" t="s">
        <v>74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49" t="s">
        <v>55</v>
      </c>
      <c r="B120" s="15"/>
      <c r="C120" s="15">
        <f>SUM(H2:H111)</f>
        <v>19046</v>
      </c>
    </row>
    <row r="121" spans="1:10">
      <c r="A121" s="49" t="s">
        <v>75</v>
      </c>
      <c r="B121" s="15"/>
      <c r="C121" s="15">
        <f>SUM(J2:J111)</f>
        <v>14333</v>
      </c>
    </row>
    <row r="122" spans="1:10">
      <c r="A122" s="21" t="s">
        <v>54</v>
      </c>
      <c r="B122" s="5"/>
      <c r="C122" s="50">
        <f>C121/C120</f>
        <v>0.75254646644964818</v>
      </c>
    </row>
    <row r="125" spans="1:10">
      <c r="A125" s="57" t="s">
        <v>56</v>
      </c>
      <c r="B125" s="56"/>
      <c r="C125" s="56"/>
      <c r="D125" s="56"/>
      <c r="E125" s="56"/>
    </row>
  </sheetData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 sustainability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Grech</dc:creator>
  <cp:lastModifiedBy>Tristan Roberts</cp:lastModifiedBy>
  <cp:lastPrinted>2012-10-16T16:27:33Z</cp:lastPrinted>
  <dcterms:created xsi:type="dcterms:W3CDTF">2012-09-04T18:42:24Z</dcterms:created>
  <dcterms:modified xsi:type="dcterms:W3CDTF">2013-07-18T15:00:55Z</dcterms:modified>
</cp:coreProperties>
</file>