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paula/Documents/LEEDuser/doc toolkit items/"/>
    </mc:Choice>
  </mc:AlternateContent>
  <xr:revisionPtr revIDLastSave="0" documentId="8_{9B3E3D76-5215-A448-9D18-BD3474351198}" xr6:coauthVersionLast="45" xr6:coauthVersionMax="45" xr10:uidLastSave="{00000000-0000-0000-0000-000000000000}"/>
  <bookViews>
    <workbookView xWindow="0" yWindow="460" windowWidth="28800" windowHeight="14140" activeTab="2" xr2:uid="{00000000-000D-0000-FFFF-FFFF00000000}"/>
  </bookViews>
  <sheets>
    <sheet name="ASHRAE 90.1-2004" sheetId="22" r:id="rId1"/>
    <sheet name="ASHRAE 90.1-2007" sheetId="23" r:id="rId2"/>
    <sheet name="ASHRAE 90.1-2010" sheetId="25" r:id="rId3"/>
    <sheet name="ASHRAE 90.1-2013" sheetId="26" r:id="rId4"/>
    <sheet name="ASHRAE 90.1-2016" sheetId="27" r:id="rId5"/>
    <sheet name="Motor Efficiencies" sheetId="24" state="hidden" r:id="rId6"/>
  </sheets>
  <definedNames>
    <definedName name="_xlnm.Print_Area" localSheetId="0">'ASHRAE 90.1-2004'!$A$2:$I$41</definedName>
    <definedName name="_xlnm.Print_Area" localSheetId="1">'ASHRAE 90.1-2007'!$A$2:$L$66</definedName>
    <definedName name="_xlnm.Print_Area" localSheetId="2">'ASHRAE 90.1-2010'!$A$2:$L$75</definedName>
    <definedName name="_xlnm.Print_Area" localSheetId="3">'ASHRAE 90.1-2013'!$A$2:$L$98</definedName>
    <definedName name="_xlnm.Print_Area" localSheetId="4">'ASHRAE 90.1-2016'!$A$2:$L$100</definedName>
    <definedName name="solver_adj" localSheetId="1" hidden="1">'ASHRAE 90.1-2007'!$D$14</definedName>
    <definedName name="solver_adj" localSheetId="2" hidden="1">'ASHRAE 90.1-2010'!$D$22</definedName>
    <definedName name="solver_adj" localSheetId="3" hidden="1">'ASHRAE 90.1-2013'!$D$22</definedName>
    <definedName name="solver_adj" localSheetId="4" hidden="1">'ASHRAE 90.1-2016'!$D$22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opt" localSheetId="1" hidden="1">'ASHRAE 90.1-2007'!$K$14</definedName>
    <definedName name="solver_opt" localSheetId="2" hidden="1">'ASHRAE 90.1-2010'!$K$22</definedName>
    <definedName name="solver_opt" localSheetId="3" hidden="1">'ASHRAE 90.1-2013'!$K$22</definedName>
    <definedName name="solver_opt" localSheetId="4" hidden="1">'ASHRAE 90.1-2016'!$K$22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typ" localSheetId="4" hidden="1">3</definedName>
    <definedName name="solver_val" localSheetId="1" hidden="1">0.831</definedName>
    <definedName name="solver_val" localSheetId="2" hidden="1">0.831</definedName>
    <definedName name="solver_val" localSheetId="3" hidden="1">0.831</definedName>
    <definedName name="solver_val" localSheetId="4" hidden="1">0.831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22" l="1"/>
  <c r="F70" i="27" l="1"/>
  <c r="G70" i="27" s="1"/>
  <c r="F67" i="27"/>
  <c r="G67" i="27" s="1"/>
  <c r="F64" i="27"/>
  <c r="G64" i="27" s="1"/>
  <c r="F61" i="27"/>
  <c r="G61" i="27" s="1"/>
  <c r="F58" i="27"/>
  <c r="G58" i="27" s="1"/>
  <c r="F52" i="27"/>
  <c r="G52" i="27" s="1"/>
  <c r="F49" i="27"/>
  <c r="G49" i="27" s="1"/>
  <c r="F46" i="27"/>
  <c r="G46" i="27" s="1"/>
  <c r="F43" i="27"/>
  <c r="G43" i="27" s="1"/>
  <c r="F40" i="27"/>
  <c r="G40" i="27" s="1"/>
  <c r="F34" i="27"/>
  <c r="G34" i="27" s="1"/>
  <c r="F31" i="27"/>
  <c r="G31" i="27" s="1"/>
  <c r="F28" i="27"/>
  <c r="G28" i="27" s="1"/>
  <c r="F25" i="27"/>
  <c r="G25" i="27" s="1"/>
  <c r="F22" i="27"/>
  <c r="G22" i="27" s="1"/>
  <c r="G18" i="27"/>
  <c r="I18" i="27" s="1"/>
  <c r="D18" i="27"/>
  <c r="E18" i="27" s="1"/>
  <c r="G17" i="27"/>
  <c r="I17" i="27" s="1"/>
  <c r="D17" i="27"/>
  <c r="E17" i="27" s="1"/>
  <c r="G16" i="27"/>
  <c r="I16" i="27" s="1"/>
  <c r="D16" i="27"/>
  <c r="E16" i="27" s="1"/>
  <c r="G15" i="27"/>
  <c r="I15" i="27" s="1"/>
  <c r="D15" i="27"/>
  <c r="E15" i="27" s="1"/>
  <c r="G14" i="27"/>
  <c r="I14" i="27" s="1"/>
  <c r="D14" i="27"/>
  <c r="E14" i="27" s="1"/>
  <c r="D10" i="27"/>
  <c r="E10" i="27" s="1"/>
  <c r="D9" i="27"/>
  <c r="E9" i="27" s="1"/>
  <c r="D8" i="27"/>
  <c r="E8" i="27" s="1"/>
  <c r="D7" i="27"/>
  <c r="E7" i="27" s="1"/>
  <c r="D6" i="27"/>
  <c r="E6" i="27" s="1"/>
  <c r="G67" i="26"/>
  <c r="H67" i="26" s="1"/>
  <c r="I67" i="26" s="1"/>
  <c r="J67" i="26" s="1"/>
  <c r="K67" i="26" s="1"/>
  <c r="F70" i="26"/>
  <c r="G70" i="26"/>
  <c r="F67" i="26"/>
  <c r="F64" i="26"/>
  <c r="G64" i="26" s="1"/>
  <c r="H64" i="26" s="1"/>
  <c r="I64" i="26" s="1"/>
  <c r="J64" i="26" s="1"/>
  <c r="K64" i="26" s="1"/>
  <c r="F61" i="26"/>
  <c r="G61" i="26" s="1"/>
  <c r="H61" i="26" s="1"/>
  <c r="I61" i="26" s="1"/>
  <c r="J61" i="26" s="1"/>
  <c r="K61" i="26" s="1"/>
  <c r="F58" i="26"/>
  <c r="G58" i="26" s="1"/>
  <c r="H58" i="26" s="1"/>
  <c r="I58" i="26" s="1"/>
  <c r="J58" i="26" s="1"/>
  <c r="K58" i="26" s="1"/>
  <c r="F52" i="26"/>
  <c r="G52" i="26" s="1"/>
  <c r="H52" i="26" s="1"/>
  <c r="I52" i="26" s="1"/>
  <c r="J52" i="26" s="1"/>
  <c r="K52" i="26" s="1"/>
  <c r="F49" i="26"/>
  <c r="G49" i="26" s="1"/>
  <c r="H49" i="26" s="1"/>
  <c r="I49" i="26" s="1"/>
  <c r="J49" i="26" s="1"/>
  <c r="K49" i="26" s="1"/>
  <c r="F46" i="26"/>
  <c r="G46" i="26" s="1"/>
  <c r="H46" i="26" s="1"/>
  <c r="I46" i="26" s="1"/>
  <c r="J46" i="26" s="1"/>
  <c r="K46" i="26" s="1"/>
  <c r="F43" i="26"/>
  <c r="G43" i="26" s="1"/>
  <c r="H43" i="26" s="1"/>
  <c r="I43" i="26" s="1"/>
  <c r="J43" i="26" s="1"/>
  <c r="K43" i="26" s="1"/>
  <c r="F40" i="26"/>
  <c r="G40" i="26" s="1"/>
  <c r="H40" i="26" s="1"/>
  <c r="I40" i="26" s="1"/>
  <c r="J40" i="26" s="1"/>
  <c r="K40" i="26" s="1"/>
  <c r="F34" i="26"/>
  <c r="G34" i="26" s="1"/>
  <c r="H34" i="26" s="1"/>
  <c r="I34" i="26" s="1"/>
  <c r="J34" i="26" s="1"/>
  <c r="K34" i="26" s="1"/>
  <c r="G31" i="26"/>
  <c r="F31" i="26"/>
  <c r="F28" i="26"/>
  <c r="G28" i="26" s="1"/>
  <c r="H28" i="26" s="1"/>
  <c r="I28" i="26" s="1"/>
  <c r="J28" i="26" s="1"/>
  <c r="K28" i="26" s="1"/>
  <c r="F25" i="26"/>
  <c r="G25" i="26" s="1"/>
  <c r="H25" i="26" s="1"/>
  <c r="I25" i="26" s="1"/>
  <c r="J25" i="26" s="1"/>
  <c r="K25" i="26" s="1"/>
  <c r="F22" i="26"/>
  <c r="G22" i="26" s="1"/>
  <c r="H22" i="26" s="1"/>
  <c r="I22" i="26" s="1"/>
  <c r="J22" i="26" s="1"/>
  <c r="K22" i="26" s="1"/>
  <c r="G18" i="26"/>
  <c r="I18" i="26" s="1"/>
  <c r="D18" i="26"/>
  <c r="E18" i="26" s="1"/>
  <c r="I17" i="26"/>
  <c r="G17" i="26"/>
  <c r="D17" i="26"/>
  <c r="E17" i="26" s="1"/>
  <c r="I16" i="26"/>
  <c r="G16" i="26"/>
  <c r="D16" i="26"/>
  <c r="E16" i="26" s="1"/>
  <c r="G15" i="26"/>
  <c r="I15" i="26" s="1"/>
  <c r="D15" i="26"/>
  <c r="E15" i="26" s="1"/>
  <c r="G14" i="26"/>
  <c r="I14" i="26" s="1"/>
  <c r="D14" i="26"/>
  <c r="E14" i="26" s="1"/>
  <c r="E10" i="26"/>
  <c r="D10" i="26"/>
  <c r="D9" i="26"/>
  <c r="E9" i="26" s="1"/>
  <c r="E8" i="26"/>
  <c r="D8" i="26"/>
  <c r="D7" i="26"/>
  <c r="E7" i="26" s="1"/>
  <c r="D6" i="26"/>
  <c r="E6" i="26" s="1"/>
  <c r="G15" i="25"/>
  <c r="I15" i="25" s="1"/>
  <c r="G16" i="25"/>
  <c r="I16" i="25" s="1"/>
  <c r="G17" i="25"/>
  <c r="I17" i="25" s="1"/>
  <c r="G18" i="25"/>
  <c r="I18" i="25" s="1"/>
  <c r="G14" i="25"/>
  <c r="I14" i="25" s="1"/>
  <c r="D18" i="25"/>
  <c r="E18" i="25" s="1"/>
  <c r="D17" i="25"/>
  <c r="E17" i="25" s="1"/>
  <c r="D16" i="25"/>
  <c r="E16" i="25" s="1"/>
  <c r="D15" i="25"/>
  <c r="E15" i="25" s="1"/>
  <c r="D14" i="25"/>
  <c r="E14" i="25" s="1"/>
  <c r="F52" i="25"/>
  <c r="G52" i="25" s="1"/>
  <c r="F49" i="25"/>
  <c r="G49" i="25" s="1"/>
  <c r="F46" i="25"/>
  <c r="G46" i="25" s="1"/>
  <c r="F43" i="25"/>
  <c r="G43" i="25" s="1"/>
  <c r="F40" i="25"/>
  <c r="G40" i="25" s="1"/>
  <c r="H40" i="25" s="1"/>
  <c r="I40" i="25" s="1"/>
  <c r="F34" i="25"/>
  <c r="G34" i="25" s="1"/>
  <c r="F31" i="25"/>
  <c r="G31" i="25" s="1"/>
  <c r="F28" i="25"/>
  <c r="G28" i="25" s="1"/>
  <c r="F25" i="25"/>
  <c r="G25" i="25" s="1"/>
  <c r="F22" i="25"/>
  <c r="G22" i="25" s="1"/>
  <c r="D10" i="25"/>
  <c r="E10" i="25" s="1"/>
  <c r="D9" i="25"/>
  <c r="E9" i="25" s="1"/>
  <c r="D8" i="25"/>
  <c r="E8" i="25" s="1"/>
  <c r="D7" i="25"/>
  <c r="E7" i="25" s="1"/>
  <c r="D6" i="25"/>
  <c r="E6" i="25" s="1"/>
  <c r="F44" i="23"/>
  <c r="G44" i="23" s="1"/>
  <c r="H44" i="23" s="1"/>
  <c r="I44" i="23" s="1"/>
  <c r="J44" i="23" s="1"/>
  <c r="K44" i="23" s="1"/>
  <c r="F41" i="23"/>
  <c r="G41" i="23" s="1"/>
  <c r="H41" i="23" s="1"/>
  <c r="I41" i="23" s="1"/>
  <c r="J41" i="23" s="1"/>
  <c r="K41" i="23" s="1"/>
  <c r="F38" i="23"/>
  <c r="G38" i="23" s="1"/>
  <c r="H38" i="23" s="1"/>
  <c r="I38" i="23" s="1"/>
  <c r="J38" i="23" s="1"/>
  <c r="K38" i="23" s="1"/>
  <c r="F35" i="23"/>
  <c r="G35" i="23" s="1"/>
  <c r="H35" i="23" s="1"/>
  <c r="I35" i="23" s="1"/>
  <c r="J35" i="23" s="1"/>
  <c r="K35" i="23" s="1"/>
  <c r="F32" i="23"/>
  <c r="G32" i="23" s="1"/>
  <c r="H32" i="23" s="1"/>
  <c r="I32" i="23" s="1"/>
  <c r="J32" i="23" s="1"/>
  <c r="K32" i="23" s="1"/>
  <c r="F20" i="23"/>
  <c r="G20" i="23" s="1"/>
  <c r="H20" i="23" s="1"/>
  <c r="I20" i="23" s="1"/>
  <c r="J20" i="23" s="1"/>
  <c r="K20" i="23" s="1"/>
  <c r="F23" i="23"/>
  <c r="G23" i="23" s="1"/>
  <c r="H23" i="23" s="1"/>
  <c r="I23" i="23" s="1"/>
  <c r="J23" i="23" s="1"/>
  <c r="K23" i="23" s="1"/>
  <c r="F26" i="23"/>
  <c r="G26" i="23" s="1"/>
  <c r="H26" i="23" s="1"/>
  <c r="I26" i="23" s="1"/>
  <c r="J26" i="23" s="1"/>
  <c r="K26" i="23" s="1"/>
  <c r="F17" i="23"/>
  <c r="G17" i="23" s="1"/>
  <c r="H17" i="23" s="1"/>
  <c r="I17" i="23" s="1"/>
  <c r="J17" i="23" s="1"/>
  <c r="K17" i="23" s="1"/>
  <c r="F14" i="23"/>
  <c r="G14" i="23" s="1"/>
  <c r="H14" i="23" s="1"/>
  <c r="I14" i="23" s="1"/>
  <c r="J14" i="23" s="1"/>
  <c r="K14" i="23" s="1"/>
  <c r="D7" i="23"/>
  <c r="E7" i="23"/>
  <c r="D8" i="23"/>
  <c r="E8" i="23"/>
  <c r="D9" i="23"/>
  <c r="E9" i="23"/>
  <c r="D10" i="23"/>
  <c r="E10" i="23"/>
  <c r="D6" i="23"/>
  <c r="E6" i="23"/>
  <c r="E17" i="22"/>
  <c r="E18" i="22"/>
  <c r="E19" i="22"/>
  <c r="F19" i="22"/>
  <c r="G19" i="22" s="1"/>
  <c r="E20" i="22"/>
  <c r="E16" i="22"/>
  <c r="E28" i="22"/>
  <c r="F28" i="22" s="1"/>
  <c r="G28" i="22" s="1"/>
  <c r="E29" i="22"/>
  <c r="E27" i="22"/>
  <c r="F27" i="22" s="1"/>
  <c r="E36" i="22"/>
  <c r="F36" i="22"/>
  <c r="G36" i="22" s="1"/>
  <c r="E37" i="22"/>
  <c r="F37" i="22" s="1"/>
  <c r="G37" i="22" s="1"/>
  <c r="E38" i="22"/>
  <c r="F35" i="22"/>
  <c r="G35" i="22" s="1"/>
  <c r="E9" i="22"/>
  <c r="E10" i="22"/>
  <c r="E11" i="22"/>
  <c r="F11" i="22" s="1"/>
  <c r="G11" i="22" s="1"/>
  <c r="E12" i="22"/>
  <c r="F12" i="22"/>
  <c r="G12" i="22" s="1"/>
  <c r="E8" i="22"/>
  <c r="F8" i="22" s="1"/>
  <c r="G8" i="22" s="1"/>
  <c r="E39" i="22"/>
  <c r="F39" i="22"/>
  <c r="G39" i="22" s="1"/>
  <c r="E31" i="22"/>
  <c r="F31" i="22" s="1"/>
  <c r="G31" i="22" s="1"/>
  <c r="E30" i="22"/>
  <c r="F30" i="22"/>
  <c r="G30" i="22" s="1"/>
  <c r="F17" i="22"/>
  <c r="G17" i="22" s="1"/>
  <c r="F16" i="22"/>
  <c r="G16" i="22" s="1"/>
  <c r="F20" i="22"/>
  <c r="G20" i="22" s="1"/>
  <c r="F29" i="22"/>
  <c r="G29" i="22" s="1"/>
  <c r="F9" i="22"/>
  <c r="G9" i="22" s="1"/>
  <c r="F38" i="22"/>
  <c r="G38" i="22" s="1"/>
  <c r="F10" i="22"/>
  <c r="G10" i="22" s="1"/>
  <c r="F18" i="22"/>
  <c r="G18" i="22" s="1"/>
  <c r="G27" i="22"/>
  <c r="H70" i="26"/>
  <c r="I70" i="26" s="1"/>
  <c r="J70" i="26" s="1"/>
  <c r="K70" i="26" s="1"/>
  <c r="H31" i="26"/>
  <c r="I31" i="26" s="1"/>
  <c r="J31" i="26" s="1"/>
  <c r="K31" i="26" s="1"/>
  <c r="H43" i="25" l="1"/>
  <c r="I43" i="25" s="1"/>
  <c r="J43" i="25" s="1"/>
  <c r="K43" i="25" s="1"/>
  <c r="H31" i="25"/>
  <c r="I31" i="25" s="1"/>
  <c r="J31" i="25"/>
  <c r="K31" i="25" s="1"/>
  <c r="H22" i="25"/>
  <c r="I22" i="25" s="1"/>
  <c r="J22" i="25"/>
  <c r="K22" i="25" s="1"/>
  <c r="H34" i="25"/>
  <c r="I34" i="25" s="1"/>
  <c r="J34" i="25"/>
  <c r="K34" i="25" s="1"/>
  <c r="H49" i="25"/>
  <c r="I49" i="25" s="1"/>
  <c r="J49" i="25" s="1"/>
  <c r="K49" i="25" s="1"/>
  <c r="H28" i="25"/>
  <c r="I28" i="25" s="1"/>
  <c r="J28" i="25"/>
  <c r="K28" i="25" s="1"/>
  <c r="H46" i="25"/>
  <c r="I46" i="25" s="1"/>
  <c r="J46" i="25" s="1"/>
  <c r="K46" i="25" s="1"/>
  <c r="H25" i="25"/>
  <c r="I25" i="25" s="1"/>
  <c r="J25" i="25"/>
  <c r="K25" i="25" s="1"/>
  <c r="H52" i="25"/>
  <c r="I52" i="25" s="1"/>
  <c r="J52" i="25" s="1"/>
  <c r="K52" i="25" s="1"/>
  <c r="J40" i="25"/>
  <c r="K40" i="25" s="1"/>
  <c r="H46" i="27"/>
  <c r="I46" i="27" s="1"/>
  <c r="J46" i="27" s="1"/>
  <c r="K46" i="27" s="1"/>
  <c r="H22" i="27"/>
  <c r="I22" i="27" s="1"/>
  <c r="J22" i="27" s="1"/>
  <c r="K22" i="27" s="1"/>
  <c r="H34" i="27"/>
  <c r="I34" i="27" s="1"/>
  <c r="J34" i="27" s="1"/>
  <c r="K34" i="27" s="1"/>
  <c r="H64" i="27"/>
  <c r="I64" i="27" s="1"/>
  <c r="J64" i="27" s="1"/>
  <c r="K64" i="27" s="1"/>
  <c r="H25" i="27"/>
  <c r="I25" i="27" s="1"/>
  <c r="J25" i="27" s="1"/>
  <c r="K25" i="27" s="1"/>
  <c r="H40" i="27"/>
  <c r="I40" i="27" s="1"/>
  <c r="J40" i="27" s="1"/>
  <c r="K40" i="27" s="1"/>
  <c r="H52" i="27"/>
  <c r="I52" i="27" s="1"/>
  <c r="J52" i="27" s="1"/>
  <c r="K52" i="27" s="1"/>
  <c r="H67" i="27"/>
  <c r="I67" i="27" s="1"/>
  <c r="J67" i="27" s="1"/>
  <c r="K67" i="27" s="1"/>
  <c r="H31" i="27"/>
  <c r="I31" i="27" s="1"/>
  <c r="J31" i="27" s="1"/>
  <c r="K31" i="27" s="1"/>
  <c r="H61" i="27"/>
  <c r="I61" i="27" s="1"/>
  <c r="J61" i="27" s="1"/>
  <c r="K61" i="27" s="1"/>
  <c r="H49" i="27"/>
  <c r="I49" i="27" s="1"/>
  <c r="J49" i="27" s="1"/>
  <c r="K49" i="27" s="1"/>
  <c r="H28" i="27"/>
  <c r="I28" i="27" s="1"/>
  <c r="J28" i="27" s="1"/>
  <c r="K28" i="27" s="1"/>
  <c r="H43" i="27"/>
  <c r="I43" i="27" s="1"/>
  <c r="J43" i="27" s="1"/>
  <c r="K43" i="27" s="1"/>
  <c r="H58" i="27"/>
  <c r="I58" i="27" s="1"/>
  <c r="J58" i="27" s="1"/>
  <c r="K58" i="27" s="1"/>
  <c r="H70" i="27"/>
  <c r="I70" i="27" s="1"/>
  <c r="J70" i="27" s="1"/>
  <c r="K70" i="27" s="1"/>
</calcChain>
</file>

<file path=xl/sharedStrings.xml><?xml version="1.0" encoding="utf-8"?>
<sst xmlns="http://schemas.openxmlformats.org/spreadsheetml/2006/main" count="326" uniqueCount="86">
  <si>
    <t>AHU name</t>
  </si>
  <si>
    <t>Pfan (watts)</t>
  </si>
  <si>
    <t>Variable Volume Fans (Systems 5 - 8)</t>
  </si>
  <si>
    <t>&lt;20,000 cfm Supply Air</t>
  </si>
  <si>
    <t>Constant Volume Fans (Systems 1 - 4)</t>
  </si>
  <si>
    <t>W/cfm</t>
  </si>
  <si>
    <t>Residential Fans (Systems 1 - 2)</t>
  </si>
  <si>
    <t>A</t>
  </si>
  <si>
    <t>Motor Horsepower</t>
  </si>
  <si>
    <t>Minimum Nominal Full-Load Efficiency</t>
  </si>
  <si>
    <t>Device</t>
  </si>
  <si>
    <t>Credits</t>
  </si>
  <si>
    <t>Fully ducted return and/or exhaust air systems</t>
  </si>
  <si>
    <t>Return and/or exhaust airflow control devices</t>
  </si>
  <si>
    <t>Exhaust filters, scrubbers, or other exhaust treatment</t>
  </si>
  <si>
    <t>Particulate Filtration Credit: MERV 9-12</t>
  </si>
  <si>
    <t>Particulate Filtration Credit: MERV 13-15</t>
  </si>
  <si>
    <t>Carbon and other gas-phase air cleaners</t>
  </si>
  <si>
    <t>Heat recovery device</t>
  </si>
  <si>
    <t>Evaporative humidifier/cooler in series with another cooling coil</t>
  </si>
  <si>
    <t>Sound attenuation section</t>
  </si>
  <si>
    <t>Deductions</t>
  </si>
  <si>
    <t>Table 6.5.3.1.1B Fan Power Limitation Pressure Drop Adjustment</t>
  </si>
  <si>
    <t>0.5 in. w.c.</t>
  </si>
  <si>
    <t>0.9 in. w.c.</t>
  </si>
  <si>
    <t>Pressure drop calculated at 2x clean filter pressure drop at fan system design condition</t>
  </si>
  <si>
    <t>Fume Hood Exhaust Exception 
(required if 6.5.3.1.1 Exception [c] is taken)</t>
  </si>
  <si>
    <t>The pressure drop of device calculated at fan system design condition</t>
  </si>
  <si>
    <t>Adjustment</t>
  </si>
  <si>
    <t>Clean filter pressure drop at fan system design condition</t>
  </si>
  <si>
    <t>Pressure drop of device at fan system design condition</t>
  </si>
  <si>
    <t>0.15 in. w.c.</t>
  </si>
  <si>
    <t>-1.0 in. w.c.</t>
  </si>
  <si>
    <t>Supply cfm</t>
  </si>
  <si>
    <t>Row</t>
  </si>
  <si>
    <t>Lookup Table Row</t>
  </si>
  <si>
    <t>bhp</t>
  </si>
  <si>
    <t>Table 6.5.3.1.1B Pressure Drop Adjustment (PD)</t>
  </si>
  <si>
    <t>Particulate Filtration Credit: MERV 16 and greater
and electronically enhanced filters</t>
  </si>
  <si>
    <t>Table 10.8 Fan Motor Efficiency</t>
  </si>
  <si>
    <t xml:space="preserve">ASHRAE 90.1-2004 Baseline Fan Power Calculator       </t>
  </si>
  <si>
    <t>ASHRAE 90.1-2007 Baseline Fan Power Calculator</t>
  </si>
  <si>
    <t>Nonresidential Constant Volume Fans (Systems 3 - 4)</t>
  </si>
  <si>
    <t>Nonresidential Variable Volume Fans (Systems 5 - 8)</t>
  </si>
  <si>
    <t>AHU Name</t>
  </si>
  <si>
    <t>Heated Only Fans (Systems 9 - 10)</t>
  </si>
  <si>
    <t>Supply Fan Pfan (watts)</t>
  </si>
  <si>
    <t>Supply Fan W/cfm</t>
  </si>
  <si>
    <t>Non-Mechanical Cooling Fan Pfan (watts)</t>
  </si>
  <si>
    <t>0.5 in. w.c. (2.15 in. w.c. for laboratory and vivarium systems)</t>
  </si>
  <si>
    <t>Pressure drop calculated at 2x clean filter pressure drop at fan system 
design condition</t>
  </si>
  <si>
    <t>Biosafety cabinet</t>
  </si>
  <si>
    <t>Energy Recovery Device, other than Coil Runaround Loop</t>
  </si>
  <si>
    <t>(2.2 x Energy Recovery Effectiveness) - 0.5 in. w.c. for each airstream</t>
  </si>
  <si>
    <t>Coil Runaround Loop</t>
  </si>
  <si>
    <t>0.6 in. w.c. for each airstream</t>
  </si>
  <si>
    <t>Sound Attenuation Section</t>
  </si>
  <si>
    <t>Exhaust system serving fume hoods</t>
  </si>
  <si>
    <t>0.35 in. w.c.</t>
  </si>
  <si>
    <t>Laboratory and vivarium exhaust systems in high-rise buildings</t>
  </si>
  <si>
    <t>0.25 in. w.c./100 ft of vertical duct exceeding 75 ft</t>
  </si>
  <si>
    <t>Table 10.8-2 Fan Motor Efficiency</t>
  </si>
  <si>
    <t>Computer Room Variable Volume Fans (System 11)</t>
  </si>
  <si>
    <t>Table 6.5.3.1-2 Pressure Drop Adjustment (PD)</t>
  </si>
  <si>
    <t>Table 6.5.3.1-2 Fan Power Limitation Pressure Drop Adjustment</t>
  </si>
  <si>
    <t>Energy recovery device, other than coil runaround loop</t>
  </si>
  <si>
    <t>Sound Attenuation Section (fans serving spaces with design
background noise goals below NC35)</t>
  </si>
  <si>
    <t>Systems without central cooling device</t>
  </si>
  <si>
    <t>-0.6 in. w.c.</t>
  </si>
  <si>
    <t>-0.3 in. w.c.</t>
  </si>
  <si>
    <t>-0.2 in. w.c.</t>
  </si>
  <si>
    <t>Systems without central heating device</t>
  </si>
  <si>
    <t>Systems with central electric resistance heat</t>
  </si>
  <si>
    <t>Nonresidential Constant Volume Fans (Systems 3 - 4, 12 - 13)</t>
  </si>
  <si>
    <t>Table G3.9.1 Fan Motor Efficiency</t>
  </si>
  <si>
    <t>Return or exhaust systems required by code or accreditation
standards to be fully ducted, or systems required to maintain air 
pressure differentials between adjacent rooms</t>
  </si>
  <si>
    <t>For each airstream [(2.2 x Enthalpy Recovery Ratio) - 0.5] in. w.c.</t>
  </si>
  <si>
    <t>ASHRAE 90.1-2010 Baseline Fan Power Calculator</t>
  </si>
  <si>
    <t>ASHRAE 90.1-2013 Baseline Fan Power Calculator</t>
  </si>
  <si>
    <t>ASHRAE 90.1-2016 Baseline Fan Power Calculator</t>
  </si>
  <si>
    <t>Pressure drop calculated at 2x clean filter pressure drop at 
fan system design condition</t>
  </si>
  <si>
    <t>≥20,000 cfm Supply Air</t>
  </si>
  <si>
    <r>
      <t>Baseline Supply Airflow (CFM</t>
    </r>
    <r>
      <rPr>
        <b/>
        <vertAlign val="subscript"/>
        <sz val="11"/>
        <rFont val="Calibri"/>
        <family val="2"/>
        <scheme val="minor"/>
      </rPr>
      <t>S</t>
    </r>
    <r>
      <rPr>
        <b/>
        <sz val="11"/>
        <rFont val="Calibri"/>
        <family val="2"/>
        <scheme val="minor"/>
      </rPr>
      <t>)</t>
    </r>
  </si>
  <si>
    <r>
      <t>Design Airflow Through Device (CFM</t>
    </r>
    <r>
      <rPr>
        <b/>
        <vertAlign val="subscript"/>
        <sz val="11"/>
        <rFont val="Calibri"/>
        <family val="2"/>
        <scheme val="minor"/>
      </rPr>
      <t>D</t>
    </r>
    <r>
      <rPr>
        <b/>
        <sz val="11"/>
        <rFont val="Calibri"/>
        <family val="2"/>
        <scheme val="minor"/>
      </rPr>
      <t>)</t>
    </r>
  </si>
  <si>
    <r>
      <t>Baseline Non-Mechanical Cooling Airflow (CFM</t>
    </r>
    <r>
      <rPr>
        <b/>
        <vertAlign val="subscript"/>
        <sz val="11"/>
        <rFont val="Calibri"/>
        <family val="2"/>
        <scheme val="minor"/>
      </rPr>
      <t>nmc</t>
    </r>
    <r>
      <rPr>
        <b/>
        <sz val="11"/>
        <rFont val="Calibri"/>
        <family val="2"/>
        <scheme val="minor"/>
      </rPr>
      <t>)</t>
    </r>
  </si>
  <si>
    <t>90.1-2010 Minimum Nominal Full-Load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</si>
</sst>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"/>
    <numFmt numFmtId="167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10" xfId="0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3" fontId="7" fillId="2" borderId="10" xfId="0" applyNumberFormat="1" applyFont="1" applyFill="1" applyBorder="1" applyAlignment="1" applyProtection="1">
      <alignment horizontal="center"/>
      <protection locked="0"/>
    </xf>
    <xf numFmtId="2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7" fillId="0" borderId="7" xfId="0" applyFont="1" applyBorder="1"/>
    <xf numFmtId="3" fontId="7" fillId="0" borderId="7" xfId="0" applyNumberFormat="1" applyFont="1" applyBorder="1"/>
    <xf numFmtId="2" fontId="7" fillId="0" borderId="7" xfId="0" applyNumberFormat="1" applyFont="1" applyBorder="1"/>
    <xf numFmtId="0" fontId="7" fillId="0" borderId="9" xfId="0" applyFont="1" applyBorder="1"/>
    <xf numFmtId="0" fontId="7" fillId="0" borderId="8" xfId="0" applyFont="1" applyBorder="1"/>
    <xf numFmtId="3" fontId="7" fillId="0" borderId="0" xfId="0" applyNumberFormat="1" applyFont="1" applyBorder="1"/>
    <xf numFmtId="2" fontId="7" fillId="0" borderId="0" xfId="0" applyNumberFormat="1" applyFont="1" applyBorder="1"/>
    <xf numFmtId="0" fontId="7" fillId="0" borderId="0" xfId="0" applyFont="1" applyAlignment="1">
      <alignment wrapText="1"/>
    </xf>
    <xf numFmtId="0" fontId="8" fillId="0" borderId="10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2" fontId="7" fillId="2" borderId="10" xfId="0" applyNumberFormat="1" applyFont="1" applyFill="1" applyBorder="1" applyAlignment="1">
      <alignment horizontal="center"/>
    </xf>
    <xf numFmtId="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2" fontId="7" fillId="0" borderId="0" xfId="0" applyNumberFormat="1" applyFont="1"/>
    <xf numFmtId="0" fontId="8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7" fontId="7" fillId="0" borderId="13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 vertical="center"/>
    </xf>
    <xf numFmtId="167" fontId="7" fillId="0" borderId="15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1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top" wrapText="1"/>
    </xf>
    <xf numFmtId="0" fontId="5" fillId="6" borderId="17" xfId="0" quotePrefix="1" applyFont="1" applyFill="1" applyBorder="1" applyAlignment="1">
      <alignment horizontal="left" vertical="top"/>
    </xf>
    <xf numFmtId="0" fontId="5" fillId="5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/>
    </xf>
    <xf numFmtId="0" fontId="5" fillId="6" borderId="17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5" fillId="5" borderId="17" xfId="0" quotePrefix="1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081"/>
      <rgbColor rgb="003366FF"/>
      <rgbColor rgb="0033CCCC"/>
      <rgbColor rgb="0099CC00"/>
      <rgbColor rgb="00FFCC00"/>
      <rgbColor rgb="00FF9900"/>
      <rgbColor rgb="00FFD399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161924</xdr:colOff>
      <xdr:row>1</xdr:row>
      <xdr:rowOff>3201</xdr:rowOff>
    </xdr:from>
    <xdr:to>
      <xdr:col>9</xdr:col>
      <xdr:colOff>209102</xdr:colOff>
      <xdr:row>6</xdr:row>
      <xdr:rowOff>153696</xdr:rowOff>
    </xdr:to>
    <xdr:pic>
      <xdr:nvPicPr>
        <xdr:cNvPr id="6182" name="Picture 1">
          <a:extLst>
            <a:ext uri="{FF2B5EF4-FFF2-40B4-BE49-F238E27FC236}">
              <a16:creationId xmlns:a16="http://schemas.microsoft.com/office/drawing/2014/main" id="{00000000-0008-0000-0000-000026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899" y="165126"/>
          <a:ext cx="1066353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590549</xdr:colOff>
      <xdr:row>1</xdr:row>
      <xdr:rowOff>3201</xdr:rowOff>
    </xdr:from>
    <xdr:to>
      <xdr:col>12</xdr:col>
      <xdr:colOff>85277</xdr:colOff>
      <xdr:row>4</xdr:row>
      <xdr:rowOff>544221</xdr:rowOff>
    </xdr:to>
    <xdr:pic>
      <xdr:nvPicPr>
        <xdr:cNvPr id="7206" name="Picture 3">
          <a:extLst>
            <a:ext uri="{FF2B5EF4-FFF2-40B4-BE49-F238E27FC236}">
              <a16:creationId xmlns:a16="http://schemas.microsoft.com/office/drawing/2014/main" id="{00000000-0008-0000-0100-000026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62949" y="165126"/>
          <a:ext cx="1066353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590549</xdr:colOff>
      <xdr:row>1</xdr:row>
      <xdr:rowOff>3201</xdr:rowOff>
    </xdr:from>
    <xdr:to>
      <xdr:col>12</xdr:col>
      <xdr:colOff>85277</xdr:colOff>
      <xdr:row>4</xdr:row>
      <xdr:rowOff>544221</xdr:rowOff>
    </xdr:to>
    <xdr:pic>
      <xdr:nvPicPr>
        <xdr:cNvPr id="8198" name="Picture 3">
          <a:extLst>
            <a:ext uri="{FF2B5EF4-FFF2-40B4-BE49-F238E27FC236}">
              <a16:creationId xmlns:a16="http://schemas.microsoft.com/office/drawing/2014/main" id="{00000000-0008-0000-0200-00000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62949" y="165126"/>
          <a:ext cx="1066353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590549</xdr:colOff>
      <xdr:row>1</xdr:row>
      <xdr:rowOff>3201</xdr:rowOff>
    </xdr:from>
    <xdr:to>
      <xdr:col>12</xdr:col>
      <xdr:colOff>85277</xdr:colOff>
      <xdr:row>4</xdr:row>
      <xdr:rowOff>544221</xdr:rowOff>
    </xdr:to>
    <xdr:pic>
      <xdr:nvPicPr>
        <xdr:cNvPr id="9220" name="Picture 3">
          <a:extLst>
            <a:ext uri="{FF2B5EF4-FFF2-40B4-BE49-F238E27FC236}">
              <a16:creationId xmlns:a16="http://schemas.microsoft.com/office/drawing/2014/main" id="{00000000-0008-0000-0300-00000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62949" y="165126"/>
          <a:ext cx="1066353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590549</xdr:colOff>
      <xdr:row>1</xdr:row>
      <xdr:rowOff>3201</xdr:rowOff>
    </xdr:from>
    <xdr:to>
      <xdr:col>12</xdr:col>
      <xdr:colOff>85277</xdr:colOff>
      <xdr:row>4</xdr:row>
      <xdr:rowOff>544221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62949" y="165126"/>
          <a:ext cx="1066353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0"/>
  <sheetViews>
    <sheetView showGridLines="0" zoomScaleNormal="100" zoomScaleSheetLayoutView="100" workbookViewId="0"/>
  </sheetViews>
  <sheetFormatPr baseColWidth="10" defaultColWidth="9.1640625" defaultRowHeight="15" x14ac:dyDescent="0.2"/>
  <cols>
    <col min="1" max="1" width="5.6640625" style="5" customWidth="1"/>
    <col min="2" max="2" width="9.1640625" style="5"/>
    <col min="3" max="3" width="12" style="5" customWidth="1"/>
    <col min="4" max="4" width="11.1640625" style="5" bestFit="1" customWidth="1"/>
    <col min="5" max="5" width="9.1640625" style="5"/>
    <col min="6" max="6" width="11.5" style="5" bestFit="1" customWidth="1"/>
    <col min="7" max="8" width="9.1640625" style="5"/>
    <col min="9" max="9" width="15.33203125" style="5" customWidth="1"/>
    <col min="10" max="16384" width="9.1640625" style="5"/>
  </cols>
  <sheetData>
    <row r="2" spans="1:9" ht="21" x14ac:dyDescent="0.25">
      <c r="A2" s="39" t="s">
        <v>40</v>
      </c>
      <c r="B2" s="39"/>
      <c r="C2" s="39"/>
      <c r="D2" s="39"/>
      <c r="E2" s="39"/>
      <c r="F2" s="39"/>
      <c r="G2" s="39"/>
      <c r="H2" s="39"/>
      <c r="I2" s="39"/>
    </row>
    <row r="4" spans="1:9" ht="16" thickBot="1" x14ac:dyDescent="0.25">
      <c r="B4" s="6" t="s">
        <v>4</v>
      </c>
    </row>
    <row r="5" spans="1:9" x14ac:dyDescent="0.2">
      <c r="B5" s="7"/>
      <c r="C5" s="8"/>
      <c r="D5" s="9"/>
      <c r="E5" s="9"/>
      <c r="F5" s="9"/>
      <c r="G5" s="9"/>
      <c r="H5" s="10"/>
    </row>
    <row r="6" spans="1:9" x14ac:dyDescent="0.2">
      <c r="B6" s="11"/>
      <c r="C6" s="38" t="s">
        <v>3</v>
      </c>
      <c r="D6" s="38"/>
      <c r="E6" s="38"/>
      <c r="F6" s="38"/>
      <c r="G6" s="38"/>
      <c r="H6" s="12"/>
    </row>
    <row r="7" spans="1:9" x14ac:dyDescent="0.2">
      <c r="B7" s="11"/>
      <c r="C7" s="13" t="s">
        <v>0</v>
      </c>
      <c r="D7" s="13" t="s">
        <v>33</v>
      </c>
      <c r="E7" s="13" t="s">
        <v>36</v>
      </c>
      <c r="F7" s="13" t="s">
        <v>1</v>
      </c>
      <c r="G7" s="13" t="s">
        <v>5</v>
      </c>
      <c r="H7" s="12"/>
    </row>
    <row r="8" spans="1:9" x14ac:dyDescent="0.2">
      <c r="B8" s="11"/>
      <c r="C8" s="14"/>
      <c r="D8" s="15"/>
      <c r="E8" s="16">
        <f>17.25+(D8-20000)*0.0008625</f>
        <v>0</v>
      </c>
      <c r="F8" s="17" t="e">
        <f>746/(1-EXP(-0.2437839*LN(E8)-1.685541))*E8</f>
        <v>#NUM!</v>
      </c>
      <c r="G8" s="18" t="e">
        <f>F8/D8</f>
        <v>#NUM!</v>
      </c>
      <c r="H8" s="12"/>
    </row>
    <row r="9" spans="1:9" x14ac:dyDescent="0.2">
      <c r="B9" s="11"/>
      <c r="C9" s="14"/>
      <c r="D9" s="15"/>
      <c r="E9" s="16">
        <f>17.25+(D9-20000)*0.0008625</f>
        <v>0</v>
      </c>
      <c r="F9" s="17" t="e">
        <f>746/(1-EXP(-0.2437839*LN(E9)-1.685541))*E9</f>
        <v>#NUM!</v>
      </c>
      <c r="G9" s="18" t="e">
        <f>F9/D9</f>
        <v>#NUM!</v>
      </c>
      <c r="H9" s="12"/>
    </row>
    <row r="10" spans="1:9" x14ac:dyDescent="0.2">
      <c r="B10" s="11"/>
      <c r="C10" s="14"/>
      <c r="D10" s="15"/>
      <c r="E10" s="16">
        <f>17.25+(D10-20000)*0.0008625</f>
        <v>0</v>
      </c>
      <c r="F10" s="17" t="e">
        <f>746/(1-EXP(-0.2437839*LN(E10)-1.685541))*E10</f>
        <v>#NUM!</v>
      </c>
      <c r="G10" s="18" t="e">
        <f>F10/D10</f>
        <v>#NUM!</v>
      </c>
      <c r="H10" s="12"/>
    </row>
    <row r="11" spans="1:9" x14ac:dyDescent="0.2">
      <c r="B11" s="11"/>
      <c r="C11" s="14"/>
      <c r="D11" s="15"/>
      <c r="E11" s="16">
        <f>17.25+(D11-20000)*0.0008625</f>
        <v>0</v>
      </c>
      <c r="F11" s="17" t="e">
        <f>746/(1-EXP(-0.2437839*LN(E11)-1.685541))*E11</f>
        <v>#NUM!</v>
      </c>
      <c r="G11" s="18" t="e">
        <f>F11/D11</f>
        <v>#NUM!</v>
      </c>
      <c r="H11" s="12"/>
    </row>
    <row r="12" spans="1:9" x14ac:dyDescent="0.2">
      <c r="B12" s="11"/>
      <c r="C12" s="14"/>
      <c r="D12" s="15"/>
      <c r="E12" s="16">
        <f>17.25+(D12-20000)*0.0008625</f>
        <v>0</v>
      </c>
      <c r="F12" s="17" t="e">
        <f>746/(1-EXP(-0.2437839*LN(E12)-1.685541))*E12</f>
        <v>#NUM!</v>
      </c>
      <c r="G12" s="18" t="e">
        <f>F12/D12</f>
        <v>#NUM!</v>
      </c>
      <c r="H12" s="12"/>
    </row>
    <row r="13" spans="1:9" x14ac:dyDescent="0.2">
      <c r="B13" s="11"/>
      <c r="C13" s="19"/>
      <c r="D13" s="19"/>
      <c r="E13" s="19"/>
      <c r="F13" s="19"/>
      <c r="G13" s="19"/>
      <c r="H13" s="12"/>
    </row>
    <row r="14" spans="1:9" x14ac:dyDescent="0.2">
      <c r="B14" s="11"/>
      <c r="C14" s="38" t="s">
        <v>81</v>
      </c>
      <c r="D14" s="38"/>
      <c r="E14" s="38"/>
      <c r="F14" s="38"/>
      <c r="G14" s="38"/>
      <c r="H14" s="12"/>
    </row>
    <row r="15" spans="1:9" x14ac:dyDescent="0.2">
      <c r="B15" s="11"/>
      <c r="C15" s="13" t="s">
        <v>0</v>
      </c>
      <c r="D15" s="13" t="s">
        <v>33</v>
      </c>
      <c r="E15" s="13" t="s">
        <v>36</v>
      </c>
      <c r="F15" s="13" t="s">
        <v>1</v>
      </c>
      <c r="G15" s="13" t="s">
        <v>5</v>
      </c>
      <c r="H15" s="12"/>
    </row>
    <row r="16" spans="1:9" x14ac:dyDescent="0.2">
      <c r="B16" s="11"/>
      <c r="C16" s="14"/>
      <c r="D16" s="15"/>
      <c r="E16" s="16">
        <f>17.25+(D16-20000)*0.000825</f>
        <v>0.75</v>
      </c>
      <c r="F16" s="17">
        <f>746/(1-EXP(-0.2437839*LN(E16)-1.685541))*E16</f>
        <v>698.33569491819742</v>
      </c>
      <c r="G16" s="18" t="e">
        <f>F16/D16</f>
        <v>#DIV/0!</v>
      </c>
      <c r="H16" s="12"/>
    </row>
    <row r="17" spans="2:8" x14ac:dyDescent="0.2">
      <c r="B17" s="11"/>
      <c r="C17" s="14"/>
      <c r="D17" s="15"/>
      <c r="E17" s="16">
        <f>17.25+(D17-20000)*0.000825</f>
        <v>0.75</v>
      </c>
      <c r="F17" s="17">
        <f>746/(1-EXP(-0.2437839*LN(E17)-1.685541))*E17</f>
        <v>698.33569491819742</v>
      </c>
      <c r="G17" s="18" t="e">
        <f>F17/D17</f>
        <v>#DIV/0!</v>
      </c>
      <c r="H17" s="12"/>
    </row>
    <row r="18" spans="2:8" x14ac:dyDescent="0.2">
      <c r="B18" s="11"/>
      <c r="C18" s="14"/>
      <c r="D18" s="15"/>
      <c r="E18" s="16">
        <f>17.25+(D18-20000)*0.000825</f>
        <v>0.75</v>
      </c>
      <c r="F18" s="17">
        <f>746/(1-EXP(-0.2437839*LN(E18)-1.685541))*E18</f>
        <v>698.33569491819742</v>
      </c>
      <c r="G18" s="18" t="e">
        <f>F18/D18</f>
        <v>#DIV/0!</v>
      </c>
      <c r="H18" s="12"/>
    </row>
    <row r="19" spans="2:8" x14ac:dyDescent="0.2">
      <c r="B19" s="11"/>
      <c r="C19" s="14"/>
      <c r="D19" s="15"/>
      <c r="E19" s="16">
        <f>17.25+(D19-20000)*0.000825</f>
        <v>0.75</v>
      </c>
      <c r="F19" s="17">
        <f>746/(1-EXP(-0.2437839*LN(E19)-1.685541))*E19</f>
        <v>698.33569491819742</v>
      </c>
      <c r="G19" s="18" t="e">
        <f>F19/D19</f>
        <v>#DIV/0!</v>
      </c>
      <c r="H19" s="12"/>
    </row>
    <row r="20" spans="2:8" x14ac:dyDescent="0.2">
      <c r="B20" s="11"/>
      <c r="C20" s="14"/>
      <c r="D20" s="15"/>
      <c r="E20" s="16">
        <f>17.25+(D20-20000)*0.000825</f>
        <v>0.75</v>
      </c>
      <c r="F20" s="17">
        <f>746/(1-EXP(-0.2437839*LN(E20)-1.685541))*E20</f>
        <v>698.33569491819742</v>
      </c>
      <c r="G20" s="18" t="e">
        <f>F20/D20</f>
        <v>#DIV/0!</v>
      </c>
      <c r="H20" s="12"/>
    </row>
    <row r="21" spans="2:8" ht="16" thickBot="1" x14ac:dyDescent="0.25">
      <c r="B21" s="20"/>
      <c r="C21" s="21"/>
      <c r="D21" s="22"/>
      <c r="E21" s="23"/>
      <c r="F21" s="24"/>
      <c r="G21" s="21"/>
      <c r="H21" s="25"/>
    </row>
    <row r="22" spans="2:8" x14ac:dyDescent="0.2">
      <c r="B22" s="19"/>
      <c r="C22" s="19"/>
      <c r="D22" s="26"/>
      <c r="E22" s="27"/>
      <c r="F22" s="19"/>
      <c r="G22" s="19"/>
      <c r="H22" s="19"/>
    </row>
    <row r="23" spans="2:8" ht="16" thickBot="1" x14ac:dyDescent="0.25">
      <c r="B23" s="6" t="s">
        <v>2</v>
      </c>
    </row>
    <row r="24" spans="2:8" x14ac:dyDescent="0.2">
      <c r="B24" s="7"/>
      <c r="C24" s="9"/>
      <c r="D24" s="9"/>
      <c r="E24" s="9"/>
      <c r="F24" s="9"/>
      <c r="G24" s="9"/>
      <c r="H24" s="10"/>
    </row>
    <row r="25" spans="2:8" x14ac:dyDescent="0.2">
      <c r="B25" s="11"/>
      <c r="C25" s="38" t="s">
        <v>3</v>
      </c>
      <c r="D25" s="38"/>
      <c r="E25" s="38"/>
      <c r="F25" s="38"/>
      <c r="G25" s="38"/>
      <c r="H25" s="12"/>
    </row>
    <row r="26" spans="2:8" x14ac:dyDescent="0.2">
      <c r="B26" s="11"/>
      <c r="C26" s="13" t="s">
        <v>0</v>
      </c>
      <c r="D26" s="13" t="s">
        <v>33</v>
      </c>
      <c r="E26" s="13" t="s">
        <v>36</v>
      </c>
      <c r="F26" s="13" t="s">
        <v>1</v>
      </c>
      <c r="G26" s="13" t="s">
        <v>5</v>
      </c>
      <c r="H26" s="12"/>
    </row>
    <row r="27" spans="2:8" x14ac:dyDescent="0.2">
      <c r="B27" s="11"/>
      <c r="C27" s="14"/>
      <c r="D27" s="15"/>
      <c r="E27" s="16">
        <f>24+(D27-20000)*0.0012</f>
        <v>0</v>
      </c>
      <c r="F27" s="17" t="e">
        <f>746/(1-EXP(-0.2437839*LN(E27)-1.685541))*E27</f>
        <v>#NUM!</v>
      </c>
      <c r="G27" s="18" t="e">
        <f>F27/D27</f>
        <v>#NUM!</v>
      </c>
      <c r="H27" s="12"/>
    </row>
    <row r="28" spans="2:8" x14ac:dyDescent="0.2">
      <c r="B28" s="11"/>
      <c r="C28" s="14"/>
      <c r="D28" s="15"/>
      <c r="E28" s="16">
        <f>24+(D28-20000)*0.0012</f>
        <v>0</v>
      </c>
      <c r="F28" s="17" t="e">
        <f>746/(1-EXP(-0.2437839*LN(E28)-1.685541))*E28</f>
        <v>#NUM!</v>
      </c>
      <c r="G28" s="18" t="e">
        <f>F28/D28</f>
        <v>#NUM!</v>
      </c>
      <c r="H28" s="12"/>
    </row>
    <row r="29" spans="2:8" x14ac:dyDescent="0.2">
      <c r="B29" s="11"/>
      <c r="C29" s="14"/>
      <c r="D29" s="15"/>
      <c r="E29" s="16">
        <f>24+(D29-20000)*0.0012</f>
        <v>0</v>
      </c>
      <c r="F29" s="17" t="e">
        <f>746/(1-EXP(-0.2437839*LN(E29)-1.685541))*E29</f>
        <v>#NUM!</v>
      </c>
      <c r="G29" s="18" t="e">
        <f>F29/D29</f>
        <v>#NUM!</v>
      </c>
      <c r="H29" s="12"/>
    </row>
    <row r="30" spans="2:8" x14ac:dyDescent="0.2">
      <c r="B30" s="11"/>
      <c r="C30" s="14"/>
      <c r="D30" s="15"/>
      <c r="E30" s="16">
        <f>24+(D30-20000)*0.0012</f>
        <v>0</v>
      </c>
      <c r="F30" s="17" t="e">
        <f>746/(1-EXP(-0.2437839*LN(E30)-1.685541))*E30</f>
        <v>#NUM!</v>
      </c>
      <c r="G30" s="18" t="e">
        <f>F30/D30</f>
        <v>#NUM!</v>
      </c>
      <c r="H30" s="12"/>
    </row>
    <row r="31" spans="2:8" x14ac:dyDescent="0.2">
      <c r="B31" s="11"/>
      <c r="C31" s="14"/>
      <c r="D31" s="15"/>
      <c r="E31" s="16">
        <f>24+(D31-20000)*0.0012</f>
        <v>0</v>
      </c>
      <c r="F31" s="17" t="e">
        <f>746/(1-EXP(-0.2437839*LN(E31)-1.685541))*E31</f>
        <v>#NUM!</v>
      </c>
      <c r="G31" s="18" t="e">
        <f>F31/D31</f>
        <v>#NUM!</v>
      </c>
      <c r="H31" s="12"/>
    </row>
    <row r="32" spans="2:8" x14ac:dyDescent="0.2">
      <c r="B32" s="11"/>
      <c r="C32" s="19"/>
      <c r="D32" s="19"/>
      <c r="E32" s="19"/>
      <c r="F32" s="19"/>
      <c r="G32" s="19"/>
      <c r="H32" s="12"/>
    </row>
    <row r="33" spans="2:8" x14ac:dyDescent="0.2">
      <c r="B33" s="11"/>
      <c r="C33" s="38" t="s">
        <v>81</v>
      </c>
      <c r="D33" s="38"/>
      <c r="E33" s="38"/>
      <c r="F33" s="38"/>
      <c r="G33" s="38"/>
      <c r="H33" s="12"/>
    </row>
    <row r="34" spans="2:8" x14ac:dyDescent="0.2">
      <c r="B34" s="11"/>
      <c r="C34" s="13" t="s">
        <v>0</v>
      </c>
      <c r="D34" s="13" t="s">
        <v>33</v>
      </c>
      <c r="E34" s="13" t="s">
        <v>36</v>
      </c>
      <c r="F34" s="13" t="s">
        <v>1</v>
      </c>
      <c r="G34" s="13" t="s">
        <v>5</v>
      </c>
      <c r="H34" s="12"/>
    </row>
    <row r="35" spans="2:8" x14ac:dyDescent="0.2">
      <c r="B35" s="11"/>
      <c r="C35" s="14"/>
      <c r="D35" s="15"/>
      <c r="E35" s="16">
        <f>24+(D35-20000)*0.001125</f>
        <v>1.5</v>
      </c>
      <c r="F35" s="17">
        <f>746/(1-EXP(-0.2437839*LN(E35)-1.685541))*E35</f>
        <v>1344.7902487986587</v>
      </c>
      <c r="G35" s="18" t="e">
        <f>F35/D35</f>
        <v>#DIV/0!</v>
      </c>
      <c r="H35" s="12"/>
    </row>
    <row r="36" spans="2:8" x14ac:dyDescent="0.2">
      <c r="B36" s="11"/>
      <c r="C36" s="14"/>
      <c r="D36" s="15"/>
      <c r="E36" s="16">
        <f>24+(D36-20000)*0.001125</f>
        <v>1.5</v>
      </c>
      <c r="F36" s="17">
        <f>746/(1-EXP(-0.2437839*LN(E36)-1.685541))*E36</f>
        <v>1344.7902487986587</v>
      </c>
      <c r="G36" s="18" t="e">
        <f>F36/D36</f>
        <v>#DIV/0!</v>
      </c>
      <c r="H36" s="12"/>
    </row>
    <row r="37" spans="2:8" x14ac:dyDescent="0.2">
      <c r="B37" s="11"/>
      <c r="C37" s="14"/>
      <c r="D37" s="15"/>
      <c r="E37" s="16">
        <f>24+(D37-20000)*0.001125</f>
        <v>1.5</v>
      </c>
      <c r="F37" s="17">
        <f>746/(1-EXP(-0.2437839*LN(E37)-1.685541))*E37</f>
        <v>1344.7902487986587</v>
      </c>
      <c r="G37" s="18" t="e">
        <f>F37/D37</f>
        <v>#DIV/0!</v>
      </c>
      <c r="H37" s="12"/>
    </row>
    <row r="38" spans="2:8" x14ac:dyDescent="0.2">
      <c r="B38" s="11"/>
      <c r="C38" s="14"/>
      <c r="D38" s="15"/>
      <c r="E38" s="16">
        <f>24+(D38-20000)*0.001125</f>
        <v>1.5</v>
      </c>
      <c r="F38" s="17">
        <f>746/(1-EXP(-0.2437839*LN(E38)-1.685541))*E38</f>
        <v>1344.7902487986587</v>
      </c>
      <c r="G38" s="18" t="e">
        <f>F38/D38</f>
        <v>#DIV/0!</v>
      </c>
      <c r="H38" s="12"/>
    </row>
    <row r="39" spans="2:8" x14ac:dyDescent="0.2">
      <c r="B39" s="11"/>
      <c r="C39" s="14"/>
      <c r="D39" s="15"/>
      <c r="E39" s="16">
        <f>24+(D39-20000)*0.001125</f>
        <v>1.5</v>
      </c>
      <c r="F39" s="17">
        <f>746/(1-EXP(-0.2437839*LN(E39)-1.685541))*E39</f>
        <v>1344.7902487986587</v>
      </c>
      <c r="G39" s="18" t="e">
        <f>F39/D39</f>
        <v>#DIV/0!</v>
      </c>
      <c r="H39" s="12"/>
    </row>
    <row r="40" spans="2:8" ht="16" thickBot="1" x14ac:dyDescent="0.25">
      <c r="B40" s="20"/>
      <c r="C40" s="21"/>
      <c r="D40" s="21"/>
      <c r="E40" s="21"/>
      <c r="F40" s="24"/>
      <c r="G40" s="21"/>
      <c r="H40" s="25"/>
    </row>
  </sheetData>
  <sheetProtection formatCells="0" formatColumns="0" formatRows="0" insertColumns="0" insertRows="0"/>
  <mergeCells count="5">
    <mergeCell ref="C6:G6"/>
    <mergeCell ref="C14:G14"/>
    <mergeCell ref="C25:G25"/>
    <mergeCell ref="C33:G33"/>
    <mergeCell ref="A2:I2"/>
  </mergeCells>
  <phoneticPr fontId="3" type="noConversion"/>
  <pageMargins left="0.7" right="0.7" top="0.5" bottom="0.5" header="0.3" footer="0.3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6"/>
  <sheetViews>
    <sheetView showGridLines="0" zoomScaleNormal="100" zoomScaleSheetLayoutView="100" workbookViewId="0"/>
  </sheetViews>
  <sheetFormatPr baseColWidth="10" defaultColWidth="9.1640625" defaultRowHeight="15" x14ac:dyDescent="0.2"/>
  <cols>
    <col min="1" max="1" width="5.6640625" style="5" customWidth="1"/>
    <col min="2" max="7" width="13.83203125" style="5" customWidth="1"/>
    <col min="8" max="8" width="13.83203125" style="5" hidden="1" customWidth="1"/>
    <col min="9" max="11" width="13.83203125" style="5" customWidth="1"/>
    <col min="12" max="12" width="9.6640625" style="5" customWidth="1"/>
    <col min="13" max="16384" width="9.1640625" style="5"/>
  </cols>
  <sheetData>
    <row r="2" spans="1:13" ht="21" x14ac:dyDescent="0.25">
      <c r="A2" s="39" t="s">
        <v>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1:13" x14ac:dyDescent="0.2">
      <c r="B4" s="6" t="s">
        <v>6</v>
      </c>
    </row>
    <row r="5" spans="1:13" s="28" customFormat="1" ht="34" x14ac:dyDescent="0.25">
      <c r="B5" s="29" t="s">
        <v>44</v>
      </c>
      <c r="C5" s="29" t="s">
        <v>82</v>
      </c>
      <c r="D5" s="29" t="s">
        <v>1</v>
      </c>
      <c r="E5" s="29" t="s">
        <v>5</v>
      </c>
    </row>
    <row r="6" spans="1:13" x14ac:dyDescent="0.2">
      <c r="B6" s="30"/>
      <c r="C6" s="31"/>
      <c r="D6" s="17">
        <f>C6*0.3</f>
        <v>0</v>
      </c>
      <c r="E6" s="18" t="e">
        <f>+D6/C6</f>
        <v>#DIV/0!</v>
      </c>
    </row>
    <row r="7" spans="1:13" x14ac:dyDescent="0.2">
      <c r="B7" s="30"/>
      <c r="C7" s="31"/>
      <c r="D7" s="17">
        <f>C7*0.3</f>
        <v>0</v>
      </c>
      <c r="E7" s="18" t="e">
        <f>+D7/C7</f>
        <v>#DIV/0!</v>
      </c>
    </row>
    <row r="8" spans="1:13" x14ac:dyDescent="0.2">
      <c r="B8" s="30"/>
      <c r="C8" s="31"/>
      <c r="D8" s="17">
        <f>C8*0.3</f>
        <v>0</v>
      </c>
      <c r="E8" s="18" t="e">
        <f>+D8/C8</f>
        <v>#DIV/0!</v>
      </c>
    </row>
    <row r="9" spans="1:13" x14ac:dyDescent="0.2">
      <c r="B9" s="30"/>
      <c r="C9" s="31"/>
      <c r="D9" s="17">
        <f>C9*0.3</f>
        <v>0</v>
      </c>
      <c r="E9" s="18" t="e">
        <f>+D9/C9</f>
        <v>#DIV/0!</v>
      </c>
    </row>
    <row r="10" spans="1:13" x14ac:dyDescent="0.2">
      <c r="B10" s="30"/>
      <c r="C10" s="31"/>
      <c r="D10" s="17">
        <f>C10*0.3</f>
        <v>0</v>
      </c>
      <c r="E10" s="18" t="e">
        <f>+D10/C10</f>
        <v>#DIV/0!</v>
      </c>
    </row>
    <row r="12" spans="1:13" x14ac:dyDescent="0.2">
      <c r="B12" s="6" t="s">
        <v>42</v>
      </c>
    </row>
    <row r="13" spans="1:13" s="28" customFormat="1" ht="50" x14ac:dyDescent="0.25">
      <c r="B13" s="29" t="s">
        <v>44</v>
      </c>
      <c r="C13" s="29" t="s">
        <v>82</v>
      </c>
      <c r="D13" s="29" t="s">
        <v>37</v>
      </c>
      <c r="E13" s="29" t="s">
        <v>83</v>
      </c>
      <c r="F13" s="29" t="s">
        <v>7</v>
      </c>
      <c r="G13" s="29" t="s">
        <v>36</v>
      </c>
      <c r="H13" s="29" t="s">
        <v>35</v>
      </c>
      <c r="I13" s="29" t="s">
        <v>39</v>
      </c>
      <c r="J13" s="29" t="s">
        <v>1</v>
      </c>
      <c r="K13" s="29" t="s">
        <v>5</v>
      </c>
      <c r="L13" s="32"/>
    </row>
    <row r="14" spans="1:13" x14ac:dyDescent="0.2">
      <c r="B14" s="50"/>
      <c r="C14" s="53"/>
      <c r="D14" s="33"/>
      <c r="E14" s="31"/>
      <c r="F14" s="62">
        <f>(D14*E14/4131)+(D15*E15/4131)+(D16*E16/4131)</f>
        <v>0</v>
      </c>
      <c r="G14" s="59">
        <f>C14*0.00094+F14</f>
        <v>0</v>
      </c>
      <c r="H14" s="56">
        <f>MATCH(G14,'Motor Efficiencies'!$B$2:$B$21,-1)</f>
        <v>20</v>
      </c>
      <c r="I14" s="65">
        <f>VLOOKUP(H14,'Motor Efficiencies'!$A$2:$C$21,3,FALSE)/100</f>
        <v>0.82499999999999996</v>
      </c>
      <c r="J14" s="68">
        <f>G14*746/(I14)</f>
        <v>0</v>
      </c>
      <c r="K14" s="62" t="e">
        <f>+J14/C14</f>
        <v>#DIV/0!</v>
      </c>
      <c r="L14" s="34"/>
      <c r="M14" s="35"/>
    </row>
    <row r="15" spans="1:13" x14ac:dyDescent="0.2">
      <c r="B15" s="51"/>
      <c r="C15" s="54"/>
      <c r="D15" s="33"/>
      <c r="E15" s="31"/>
      <c r="F15" s="63"/>
      <c r="G15" s="60"/>
      <c r="H15" s="57"/>
      <c r="I15" s="66"/>
      <c r="J15" s="69"/>
      <c r="K15" s="63"/>
      <c r="L15" s="34"/>
      <c r="M15" s="35"/>
    </row>
    <row r="16" spans="1:13" x14ac:dyDescent="0.2">
      <c r="B16" s="52"/>
      <c r="C16" s="55"/>
      <c r="D16" s="33"/>
      <c r="E16" s="31"/>
      <c r="F16" s="64"/>
      <c r="G16" s="61"/>
      <c r="H16" s="58"/>
      <c r="I16" s="67"/>
      <c r="J16" s="70"/>
      <c r="K16" s="64"/>
      <c r="L16" s="34"/>
      <c r="M16" s="35"/>
    </row>
    <row r="17" spans="2:12" x14ac:dyDescent="0.2">
      <c r="B17" s="50"/>
      <c r="C17" s="53"/>
      <c r="D17" s="33"/>
      <c r="E17" s="31"/>
      <c r="F17" s="62">
        <f>(D17*E17/4131)+(D18*E18/4131)+(D19*E19/4131)</f>
        <v>0</v>
      </c>
      <c r="G17" s="59">
        <f>C17*0.00094+F17</f>
        <v>0</v>
      </c>
      <c r="H17" s="56">
        <f>MATCH(G17,'Motor Efficiencies'!$B$2:$B$21,-1)</f>
        <v>20</v>
      </c>
      <c r="I17" s="65">
        <f>VLOOKUP(H17,'Motor Efficiencies'!$A$2:$C$21,3,FALSE)/100</f>
        <v>0.82499999999999996</v>
      </c>
      <c r="J17" s="68">
        <f>G17*746/(I17)</f>
        <v>0</v>
      </c>
      <c r="K17" s="62" t="e">
        <f>+J17/C17</f>
        <v>#DIV/0!</v>
      </c>
    </row>
    <row r="18" spans="2:12" x14ac:dyDescent="0.2">
      <c r="B18" s="51"/>
      <c r="C18" s="54"/>
      <c r="D18" s="33"/>
      <c r="E18" s="31"/>
      <c r="F18" s="63"/>
      <c r="G18" s="60"/>
      <c r="H18" s="57"/>
      <c r="I18" s="66"/>
      <c r="J18" s="69"/>
      <c r="K18" s="63"/>
    </row>
    <row r="19" spans="2:12" x14ac:dyDescent="0.2">
      <c r="B19" s="52"/>
      <c r="C19" s="55"/>
      <c r="D19" s="33"/>
      <c r="E19" s="31"/>
      <c r="F19" s="64"/>
      <c r="G19" s="61"/>
      <c r="H19" s="58"/>
      <c r="I19" s="67"/>
      <c r="J19" s="70"/>
      <c r="K19" s="64"/>
    </row>
    <row r="20" spans="2:12" x14ac:dyDescent="0.2">
      <c r="B20" s="50"/>
      <c r="C20" s="53"/>
      <c r="D20" s="33"/>
      <c r="E20" s="31"/>
      <c r="F20" s="62">
        <f>(D20*E20/4131)+(D21*E21/4131)+(D22*E22/4131)</f>
        <v>0</v>
      </c>
      <c r="G20" s="59">
        <f>C20*0.00094+F20</f>
        <v>0</v>
      </c>
      <c r="H20" s="56">
        <f>MATCH(G20,'Motor Efficiencies'!$B$2:$B$21,-1)</f>
        <v>20</v>
      </c>
      <c r="I20" s="65">
        <f>VLOOKUP(H20,'Motor Efficiencies'!$A$2:$C$21,3,FALSE)/100</f>
        <v>0.82499999999999996</v>
      </c>
      <c r="J20" s="68">
        <f>G20*746/(I20)</f>
        <v>0</v>
      </c>
      <c r="K20" s="62" t="e">
        <f>+J20/C20</f>
        <v>#DIV/0!</v>
      </c>
    </row>
    <row r="21" spans="2:12" x14ac:dyDescent="0.2">
      <c r="B21" s="51"/>
      <c r="C21" s="54"/>
      <c r="D21" s="33"/>
      <c r="E21" s="31"/>
      <c r="F21" s="63"/>
      <c r="G21" s="60"/>
      <c r="H21" s="57"/>
      <c r="I21" s="66"/>
      <c r="J21" s="69"/>
      <c r="K21" s="63"/>
    </row>
    <row r="22" spans="2:12" x14ac:dyDescent="0.2">
      <c r="B22" s="52"/>
      <c r="C22" s="55"/>
      <c r="D22" s="33"/>
      <c r="E22" s="31"/>
      <c r="F22" s="64"/>
      <c r="G22" s="61"/>
      <c r="H22" s="58"/>
      <c r="I22" s="67"/>
      <c r="J22" s="70"/>
      <c r="K22" s="64"/>
    </row>
    <row r="23" spans="2:12" x14ac:dyDescent="0.2">
      <c r="B23" s="50"/>
      <c r="C23" s="53"/>
      <c r="D23" s="33"/>
      <c r="E23" s="31"/>
      <c r="F23" s="62">
        <f>(D23*E23/4131)+(D24*E24/4131)+(D25*E25/4131)</f>
        <v>0</v>
      </c>
      <c r="G23" s="59">
        <f>C23*0.00094+F23</f>
        <v>0</v>
      </c>
      <c r="H23" s="56">
        <f>MATCH(G23,'Motor Efficiencies'!$B$2:$B$21,-1)</f>
        <v>20</v>
      </c>
      <c r="I23" s="65">
        <f>VLOOKUP(H23,'Motor Efficiencies'!$A$2:$C$21,3,FALSE)/100</f>
        <v>0.82499999999999996</v>
      </c>
      <c r="J23" s="68">
        <f>G23*746/(I23)</f>
        <v>0</v>
      </c>
      <c r="K23" s="62" t="e">
        <f>+J23/C23</f>
        <v>#DIV/0!</v>
      </c>
    </row>
    <row r="24" spans="2:12" x14ac:dyDescent="0.2">
      <c r="B24" s="51"/>
      <c r="C24" s="54"/>
      <c r="D24" s="33"/>
      <c r="E24" s="31"/>
      <c r="F24" s="63"/>
      <c r="G24" s="60"/>
      <c r="H24" s="57"/>
      <c r="I24" s="66"/>
      <c r="J24" s="69"/>
      <c r="K24" s="63"/>
    </row>
    <row r="25" spans="2:12" x14ac:dyDescent="0.2">
      <c r="B25" s="52"/>
      <c r="C25" s="55"/>
      <c r="D25" s="33"/>
      <c r="E25" s="31"/>
      <c r="F25" s="64"/>
      <c r="G25" s="61"/>
      <c r="H25" s="58"/>
      <c r="I25" s="67"/>
      <c r="J25" s="70"/>
      <c r="K25" s="64"/>
    </row>
    <row r="26" spans="2:12" x14ac:dyDescent="0.2">
      <c r="B26" s="50"/>
      <c r="C26" s="53"/>
      <c r="D26" s="33"/>
      <c r="E26" s="31"/>
      <c r="F26" s="62">
        <f>(D26*E26/4131)+(D27*E27/4131)+(D28*E28/4131)</f>
        <v>0</v>
      </c>
      <c r="G26" s="59">
        <f>C26*0.00094+F26</f>
        <v>0</v>
      </c>
      <c r="H26" s="56">
        <f>MATCH(G26,'Motor Efficiencies'!$B$2:$B$21,-1)</f>
        <v>20</v>
      </c>
      <c r="I26" s="65">
        <f>VLOOKUP(H26,'Motor Efficiencies'!$A$2:$C$21,3,FALSE)/100</f>
        <v>0.82499999999999996</v>
      </c>
      <c r="J26" s="68">
        <f>G26*746/(I26)</f>
        <v>0</v>
      </c>
      <c r="K26" s="62" t="e">
        <f>+J26/C26</f>
        <v>#DIV/0!</v>
      </c>
    </row>
    <row r="27" spans="2:12" x14ac:dyDescent="0.2">
      <c r="B27" s="51"/>
      <c r="C27" s="54"/>
      <c r="D27" s="33"/>
      <c r="E27" s="31"/>
      <c r="F27" s="63"/>
      <c r="G27" s="60"/>
      <c r="H27" s="57"/>
      <c r="I27" s="66"/>
      <c r="J27" s="69"/>
      <c r="K27" s="63"/>
    </row>
    <row r="28" spans="2:12" x14ac:dyDescent="0.2">
      <c r="B28" s="52"/>
      <c r="C28" s="55"/>
      <c r="D28" s="33"/>
      <c r="E28" s="31"/>
      <c r="F28" s="64"/>
      <c r="G28" s="61"/>
      <c r="H28" s="58"/>
      <c r="I28" s="67"/>
      <c r="J28" s="70"/>
      <c r="K28" s="64"/>
    </row>
    <row r="29" spans="2:12" x14ac:dyDescent="0.2">
      <c r="C29" s="36"/>
      <c r="F29" s="37"/>
      <c r="G29" s="37"/>
    </row>
    <row r="30" spans="2:12" x14ac:dyDescent="0.2">
      <c r="B30" s="6" t="s">
        <v>43</v>
      </c>
    </row>
    <row r="31" spans="2:12" s="28" customFormat="1" ht="50" x14ac:dyDescent="0.25">
      <c r="B31" s="29" t="s">
        <v>44</v>
      </c>
      <c r="C31" s="29" t="s">
        <v>82</v>
      </c>
      <c r="D31" s="29" t="s">
        <v>37</v>
      </c>
      <c r="E31" s="29" t="s">
        <v>83</v>
      </c>
      <c r="F31" s="29" t="s">
        <v>7</v>
      </c>
      <c r="G31" s="29" t="s">
        <v>36</v>
      </c>
      <c r="H31" s="29" t="s">
        <v>35</v>
      </c>
      <c r="I31" s="29" t="s">
        <v>39</v>
      </c>
      <c r="J31" s="29" t="s">
        <v>1</v>
      </c>
      <c r="K31" s="29" t="s">
        <v>5</v>
      </c>
      <c r="L31" s="32"/>
    </row>
    <row r="32" spans="2:12" x14ac:dyDescent="0.2">
      <c r="B32" s="50"/>
      <c r="C32" s="53"/>
      <c r="D32" s="33"/>
      <c r="E32" s="31"/>
      <c r="F32" s="62">
        <f>(D32*E32/4131)+(D33*E33/4131)+(D34*E34/4131)</f>
        <v>0</v>
      </c>
      <c r="G32" s="59">
        <f>C32*0.0013+F32</f>
        <v>0</v>
      </c>
      <c r="H32" s="56">
        <f>MATCH(G32,'Motor Efficiencies'!$B$2:$B$21,-1)</f>
        <v>20</v>
      </c>
      <c r="I32" s="65">
        <f>VLOOKUP(H32,'Motor Efficiencies'!$A$2:$C$21,3,FALSE)/100</f>
        <v>0.82499999999999996</v>
      </c>
      <c r="J32" s="68">
        <f>G32*746/(I32)</f>
        <v>0</v>
      </c>
      <c r="K32" s="62" t="e">
        <f>+J32/C32</f>
        <v>#DIV/0!</v>
      </c>
    </row>
    <row r="33" spans="2:11" x14ac:dyDescent="0.2">
      <c r="B33" s="51"/>
      <c r="C33" s="54"/>
      <c r="D33" s="33"/>
      <c r="E33" s="31"/>
      <c r="F33" s="63"/>
      <c r="G33" s="60"/>
      <c r="H33" s="57"/>
      <c r="I33" s="66"/>
      <c r="J33" s="69"/>
      <c r="K33" s="63"/>
    </row>
    <row r="34" spans="2:11" x14ac:dyDescent="0.2">
      <c r="B34" s="52"/>
      <c r="C34" s="55"/>
      <c r="D34" s="33"/>
      <c r="E34" s="31"/>
      <c r="F34" s="64"/>
      <c r="G34" s="61"/>
      <c r="H34" s="58"/>
      <c r="I34" s="67"/>
      <c r="J34" s="70"/>
      <c r="K34" s="64"/>
    </row>
    <row r="35" spans="2:11" x14ac:dyDescent="0.2">
      <c r="B35" s="50"/>
      <c r="C35" s="53"/>
      <c r="D35" s="33"/>
      <c r="E35" s="31"/>
      <c r="F35" s="62">
        <f>(D35*E35/4131)+(D36*E36/4131)+(D37*E37/4131)</f>
        <v>0</v>
      </c>
      <c r="G35" s="59">
        <f>C35*0.0013+F35</f>
        <v>0</v>
      </c>
      <c r="H35" s="56">
        <f>MATCH(G35,'Motor Efficiencies'!$B$2:$B$21,-1)</f>
        <v>20</v>
      </c>
      <c r="I35" s="65">
        <f>VLOOKUP(H35,'Motor Efficiencies'!$A$2:$C$21,3,FALSE)/100</f>
        <v>0.82499999999999996</v>
      </c>
      <c r="J35" s="68">
        <f>G35*746/(I35)</f>
        <v>0</v>
      </c>
      <c r="K35" s="62" t="e">
        <f>+J35/C35</f>
        <v>#DIV/0!</v>
      </c>
    </row>
    <row r="36" spans="2:11" x14ac:dyDescent="0.2">
      <c r="B36" s="51"/>
      <c r="C36" s="54"/>
      <c r="D36" s="33"/>
      <c r="E36" s="31"/>
      <c r="F36" s="63"/>
      <c r="G36" s="60"/>
      <c r="H36" s="57"/>
      <c r="I36" s="66"/>
      <c r="J36" s="69"/>
      <c r="K36" s="63"/>
    </row>
    <row r="37" spans="2:11" x14ac:dyDescent="0.2">
      <c r="B37" s="52"/>
      <c r="C37" s="55"/>
      <c r="D37" s="33"/>
      <c r="E37" s="31"/>
      <c r="F37" s="64"/>
      <c r="G37" s="61"/>
      <c r="H37" s="58"/>
      <c r="I37" s="67"/>
      <c r="J37" s="70"/>
      <c r="K37" s="64"/>
    </row>
    <row r="38" spans="2:11" x14ac:dyDescent="0.2">
      <c r="B38" s="50"/>
      <c r="C38" s="53"/>
      <c r="D38" s="33"/>
      <c r="E38" s="31"/>
      <c r="F38" s="62">
        <f>(D38*E38/4131)+(D39*E39/4131)+(D40*E40/4131)</f>
        <v>0</v>
      </c>
      <c r="G38" s="59">
        <f>C38*0.0013+F38</f>
        <v>0</v>
      </c>
      <c r="H38" s="56">
        <f>MATCH(G38,'Motor Efficiencies'!$B$2:$B$21,-1)</f>
        <v>20</v>
      </c>
      <c r="I38" s="65">
        <f>VLOOKUP(H38,'Motor Efficiencies'!$A$2:$C$21,3,FALSE)/100</f>
        <v>0.82499999999999996</v>
      </c>
      <c r="J38" s="68">
        <f>G38*746/(I38)</f>
        <v>0</v>
      </c>
      <c r="K38" s="62" t="e">
        <f>+J38/C38</f>
        <v>#DIV/0!</v>
      </c>
    </row>
    <row r="39" spans="2:11" x14ac:dyDescent="0.2">
      <c r="B39" s="51"/>
      <c r="C39" s="54"/>
      <c r="D39" s="33"/>
      <c r="E39" s="31"/>
      <c r="F39" s="63"/>
      <c r="G39" s="60"/>
      <c r="H39" s="57"/>
      <c r="I39" s="66"/>
      <c r="J39" s="69"/>
      <c r="K39" s="63"/>
    </row>
    <row r="40" spans="2:11" x14ac:dyDescent="0.2">
      <c r="B40" s="52"/>
      <c r="C40" s="55"/>
      <c r="D40" s="33"/>
      <c r="E40" s="31"/>
      <c r="F40" s="64"/>
      <c r="G40" s="61"/>
      <c r="H40" s="58"/>
      <c r="I40" s="67"/>
      <c r="J40" s="70"/>
      <c r="K40" s="64"/>
    </row>
    <row r="41" spans="2:11" x14ac:dyDescent="0.2">
      <c r="B41" s="50"/>
      <c r="C41" s="53"/>
      <c r="D41" s="33"/>
      <c r="E41" s="31"/>
      <c r="F41" s="62">
        <f>(D41*E41/4131)+(D42*E42/4131)+(D43*E43/4131)</f>
        <v>0</v>
      </c>
      <c r="G41" s="59">
        <f>C41*0.0013+F41</f>
        <v>0</v>
      </c>
      <c r="H41" s="56">
        <f>MATCH(G41,'Motor Efficiencies'!$B$2:$B$21,-1)</f>
        <v>20</v>
      </c>
      <c r="I41" s="65">
        <f>VLOOKUP(H41,'Motor Efficiencies'!$A$2:$C$21,3,FALSE)/100</f>
        <v>0.82499999999999996</v>
      </c>
      <c r="J41" s="68">
        <f>G41*746/(I41)</f>
        <v>0</v>
      </c>
      <c r="K41" s="62" t="e">
        <f>+J41/C41</f>
        <v>#DIV/0!</v>
      </c>
    </row>
    <row r="42" spans="2:11" x14ac:dyDescent="0.2">
      <c r="B42" s="51"/>
      <c r="C42" s="54"/>
      <c r="D42" s="33"/>
      <c r="E42" s="31"/>
      <c r="F42" s="63"/>
      <c r="G42" s="60"/>
      <c r="H42" s="57"/>
      <c r="I42" s="66"/>
      <c r="J42" s="69"/>
      <c r="K42" s="63"/>
    </row>
    <row r="43" spans="2:11" x14ac:dyDescent="0.2">
      <c r="B43" s="52"/>
      <c r="C43" s="55"/>
      <c r="D43" s="33"/>
      <c r="E43" s="31"/>
      <c r="F43" s="64"/>
      <c r="G43" s="61"/>
      <c r="H43" s="58"/>
      <c r="I43" s="67"/>
      <c r="J43" s="70"/>
      <c r="K43" s="64"/>
    </row>
    <row r="44" spans="2:11" x14ac:dyDescent="0.2">
      <c r="B44" s="50"/>
      <c r="C44" s="53"/>
      <c r="D44" s="33"/>
      <c r="E44" s="31"/>
      <c r="F44" s="62">
        <f>(D44*E44/4131)+(D45*E45/4131)+(D46*E46/4131)</f>
        <v>0</v>
      </c>
      <c r="G44" s="59">
        <f>C44*0.0013+F44</f>
        <v>0</v>
      </c>
      <c r="H44" s="56">
        <f>MATCH(G44,'Motor Efficiencies'!$B$2:$B$21,-1)</f>
        <v>20</v>
      </c>
      <c r="I44" s="65">
        <f>VLOOKUP(H44,'Motor Efficiencies'!$A$2:$C$21,3,FALSE)/100</f>
        <v>0.82499999999999996</v>
      </c>
      <c r="J44" s="68">
        <f>G44*746/(I44)</f>
        <v>0</v>
      </c>
      <c r="K44" s="62" t="e">
        <f>+J44/C44</f>
        <v>#DIV/0!</v>
      </c>
    </row>
    <row r="45" spans="2:11" x14ac:dyDescent="0.2">
      <c r="B45" s="51"/>
      <c r="C45" s="54"/>
      <c r="D45" s="33"/>
      <c r="E45" s="31"/>
      <c r="F45" s="63"/>
      <c r="G45" s="60"/>
      <c r="H45" s="57"/>
      <c r="I45" s="66"/>
      <c r="J45" s="69"/>
      <c r="K45" s="63"/>
    </row>
    <row r="46" spans="2:11" x14ac:dyDescent="0.2">
      <c r="B46" s="52"/>
      <c r="C46" s="55"/>
      <c r="D46" s="33"/>
      <c r="E46" s="31"/>
      <c r="F46" s="64"/>
      <c r="G46" s="61"/>
      <c r="H46" s="58"/>
      <c r="I46" s="67"/>
      <c r="J46" s="70"/>
      <c r="K46" s="64"/>
    </row>
    <row r="49" spans="2:11" ht="16" thickBot="1" x14ac:dyDescent="0.25">
      <c r="B49" s="43" t="s">
        <v>22</v>
      </c>
      <c r="C49" s="43"/>
      <c r="D49" s="43"/>
      <c r="E49" s="43"/>
      <c r="F49" s="43"/>
      <c r="G49" s="43"/>
      <c r="H49" s="43"/>
      <c r="I49" s="43"/>
      <c r="J49" s="43"/>
      <c r="K49" s="43"/>
    </row>
    <row r="50" spans="2:11" ht="17" thickTop="1" thickBot="1" x14ac:dyDescent="0.25">
      <c r="B50" s="44" t="s">
        <v>10</v>
      </c>
      <c r="C50" s="44"/>
      <c r="D50" s="44"/>
      <c r="E50" s="44"/>
      <c r="F50" s="44" t="s">
        <v>28</v>
      </c>
      <c r="G50" s="44"/>
      <c r="H50" s="44"/>
      <c r="I50" s="44"/>
      <c r="J50" s="44"/>
      <c r="K50" s="44"/>
    </row>
    <row r="51" spans="2:11" ht="16" thickTop="1" x14ac:dyDescent="0.2">
      <c r="B51" s="45" t="s">
        <v>11</v>
      </c>
      <c r="C51" s="45"/>
      <c r="D51" s="45"/>
      <c r="E51" s="45"/>
      <c r="F51" s="45"/>
      <c r="G51" s="45"/>
      <c r="H51" s="45"/>
      <c r="I51" s="45"/>
      <c r="J51" s="45"/>
      <c r="K51" s="45"/>
    </row>
    <row r="52" spans="2:11" x14ac:dyDescent="0.2">
      <c r="B52" s="40" t="s">
        <v>12</v>
      </c>
      <c r="C52" s="40"/>
      <c r="D52" s="40"/>
      <c r="E52" s="40"/>
      <c r="F52" s="40" t="s">
        <v>23</v>
      </c>
      <c r="G52" s="40"/>
      <c r="H52" s="40"/>
      <c r="I52" s="40"/>
      <c r="J52" s="40"/>
      <c r="K52" s="40"/>
    </row>
    <row r="53" spans="2:11" x14ac:dyDescent="0.2">
      <c r="B53" s="40" t="s">
        <v>13</v>
      </c>
      <c r="C53" s="40"/>
      <c r="D53" s="40"/>
      <c r="E53" s="40"/>
      <c r="F53" s="40" t="s">
        <v>23</v>
      </c>
      <c r="G53" s="40"/>
      <c r="H53" s="40"/>
      <c r="I53" s="40"/>
      <c r="J53" s="40"/>
      <c r="K53" s="40"/>
    </row>
    <row r="54" spans="2:11" x14ac:dyDescent="0.2">
      <c r="B54" s="40" t="s">
        <v>14</v>
      </c>
      <c r="C54" s="40"/>
      <c r="D54" s="40"/>
      <c r="E54" s="40"/>
      <c r="F54" s="40" t="s">
        <v>27</v>
      </c>
      <c r="G54" s="40"/>
      <c r="H54" s="40"/>
      <c r="I54" s="40"/>
      <c r="J54" s="40"/>
      <c r="K54" s="40"/>
    </row>
    <row r="55" spans="2:11" x14ac:dyDescent="0.2">
      <c r="B55" s="40" t="s">
        <v>15</v>
      </c>
      <c r="C55" s="40"/>
      <c r="D55" s="40"/>
      <c r="E55" s="40"/>
      <c r="F55" s="40" t="s">
        <v>23</v>
      </c>
      <c r="G55" s="40"/>
      <c r="H55" s="40"/>
      <c r="I55" s="40"/>
      <c r="J55" s="40"/>
      <c r="K55" s="40"/>
    </row>
    <row r="56" spans="2:11" x14ac:dyDescent="0.2">
      <c r="B56" s="40" t="s">
        <v>16</v>
      </c>
      <c r="C56" s="40"/>
      <c r="D56" s="40"/>
      <c r="E56" s="40"/>
      <c r="F56" s="40" t="s">
        <v>24</v>
      </c>
      <c r="G56" s="40"/>
      <c r="H56" s="40"/>
      <c r="I56" s="40"/>
      <c r="J56" s="40"/>
      <c r="K56" s="40"/>
    </row>
    <row r="57" spans="2:11" x14ac:dyDescent="0.2">
      <c r="B57" s="47" t="s">
        <v>38</v>
      </c>
      <c r="C57" s="47"/>
      <c r="D57" s="47"/>
      <c r="E57" s="47"/>
      <c r="F57" s="47" t="s">
        <v>25</v>
      </c>
      <c r="G57" s="47"/>
      <c r="H57" s="47"/>
      <c r="I57" s="47"/>
      <c r="J57" s="47"/>
      <c r="K57" s="47"/>
    </row>
    <row r="58" spans="2:11" x14ac:dyDescent="0.2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2:11" x14ac:dyDescent="0.2">
      <c r="B59" s="40" t="s">
        <v>17</v>
      </c>
      <c r="C59" s="40"/>
      <c r="D59" s="40"/>
      <c r="E59" s="40"/>
      <c r="F59" s="40" t="s">
        <v>29</v>
      </c>
      <c r="G59" s="40"/>
      <c r="H59" s="40"/>
      <c r="I59" s="40"/>
      <c r="J59" s="40"/>
      <c r="K59" s="40"/>
    </row>
    <row r="60" spans="2:11" x14ac:dyDescent="0.2">
      <c r="B60" s="40" t="s">
        <v>18</v>
      </c>
      <c r="C60" s="40"/>
      <c r="D60" s="40"/>
      <c r="E60" s="40"/>
      <c r="F60" s="40" t="s">
        <v>30</v>
      </c>
      <c r="G60" s="40"/>
      <c r="H60" s="40"/>
      <c r="I60" s="40"/>
      <c r="J60" s="40"/>
      <c r="K60" s="40"/>
    </row>
    <row r="61" spans="2:11" x14ac:dyDescent="0.2">
      <c r="B61" s="40" t="s">
        <v>19</v>
      </c>
      <c r="C61" s="40"/>
      <c r="D61" s="40"/>
      <c r="E61" s="40"/>
      <c r="F61" s="40" t="s">
        <v>30</v>
      </c>
      <c r="G61" s="40"/>
      <c r="H61" s="40"/>
      <c r="I61" s="40"/>
      <c r="J61" s="40"/>
      <c r="K61" s="40"/>
    </row>
    <row r="62" spans="2:11" x14ac:dyDescent="0.2">
      <c r="B62" s="40" t="s">
        <v>20</v>
      </c>
      <c r="C62" s="40"/>
      <c r="D62" s="40"/>
      <c r="E62" s="40"/>
      <c r="F62" s="40" t="s">
        <v>31</v>
      </c>
      <c r="G62" s="40"/>
      <c r="H62" s="40"/>
      <c r="I62" s="40"/>
      <c r="J62" s="40"/>
      <c r="K62" s="40"/>
    </row>
    <row r="63" spans="2:11" x14ac:dyDescent="0.2">
      <c r="B63" s="46" t="s">
        <v>21</v>
      </c>
      <c r="C63" s="46"/>
      <c r="D63" s="46"/>
      <c r="E63" s="46"/>
      <c r="F63" s="46"/>
      <c r="G63" s="46"/>
      <c r="H63" s="46"/>
      <c r="I63" s="46"/>
      <c r="J63" s="46"/>
      <c r="K63" s="46"/>
    </row>
    <row r="64" spans="2:11" x14ac:dyDescent="0.2">
      <c r="B64" s="48" t="s">
        <v>26</v>
      </c>
      <c r="C64" s="48"/>
      <c r="D64" s="48"/>
      <c r="E64" s="48"/>
      <c r="F64" s="41" t="s">
        <v>32</v>
      </c>
      <c r="G64" s="41"/>
      <c r="H64" s="41"/>
      <c r="I64" s="41"/>
      <c r="J64" s="41"/>
      <c r="K64" s="41"/>
    </row>
    <row r="65" spans="2:11" ht="16" thickBot="1" x14ac:dyDescent="0.25">
      <c r="B65" s="49"/>
      <c r="C65" s="49"/>
      <c r="D65" s="49"/>
      <c r="E65" s="49"/>
      <c r="F65" s="42"/>
      <c r="G65" s="42"/>
      <c r="H65" s="42"/>
      <c r="I65" s="42"/>
      <c r="J65" s="42"/>
      <c r="K65" s="42"/>
    </row>
    <row r="66" spans="2:11" ht="16" thickTop="1" x14ac:dyDescent="0.2"/>
  </sheetData>
  <mergeCells count="108">
    <mergeCell ref="I44:I46"/>
    <mergeCell ref="J14:J16"/>
    <mergeCell ref="J17:J19"/>
    <mergeCell ref="J20:J22"/>
    <mergeCell ref="J23:J25"/>
    <mergeCell ref="J26:J28"/>
    <mergeCell ref="J32:J34"/>
    <mergeCell ref="K14:K16"/>
    <mergeCell ref="K17:K19"/>
    <mergeCell ref="K20:K22"/>
    <mergeCell ref="K23:K25"/>
    <mergeCell ref="K26:K28"/>
    <mergeCell ref="K32:K34"/>
    <mergeCell ref="K35:K37"/>
    <mergeCell ref="K38:K40"/>
    <mergeCell ref="K41:K43"/>
    <mergeCell ref="K44:K46"/>
    <mergeCell ref="J35:J37"/>
    <mergeCell ref="J38:J40"/>
    <mergeCell ref="J41:J43"/>
    <mergeCell ref="J44:J46"/>
    <mergeCell ref="I14:I16"/>
    <mergeCell ref="I17:I19"/>
    <mergeCell ref="I20:I22"/>
    <mergeCell ref="I23:I25"/>
    <mergeCell ref="I26:I28"/>
    <mergeCell ref="I32:I34"/>
    <mergeCell ref="I35:I37"/>
    <mergeCell ref="I38:I40"/>
    <mergeCell ref="I41:I43"/>
    <mergeCell ref="F44:F46"/>
    <mergeCell ref="G14:G16"/>
    <mergeCell ref="G17:G19"/>
    <mergeCell ref="G20:G22"/>
    <mergeCell ref="G23:G25"/>
    <mergeCell ref="G26:G28"/>
    <mergeCell ref="G35:G37"/>
    <mergeCell ref="H14:H16"/>
    <mergeCell ref="H17:H19"/>
    <mergeCell ref="H20:H22"/>
    <mergeCell ref="H23:H25"/>
    <mergeCell ref="H26:H28"/>
    <mergeCell ref="G32:G34"/>
    <mergeCell ref="H32:H34"/>
    <mergeCell ref="H35:H37"/>
    <mergeCell ref="G38:G40"/>
    <mergeCell ref="H38:H40"/>
    <mergeCell ref="G41:G43"/>
    <mergeCell ref="H41:H43"/>
    <mergeCell ref="G44:G46"/>
    <mergeCell ref="H44:H46"/>
    <mergeCell ref="F14:F16"/>
    <mergeCell ref="F17:F19"/>
    <mergeCell ref="F20:F22"/>
    <mergeCell ref="F23:F25"/>
    <mergeCell ref="F26:F28"/>
    <mergeCell ref="F32:F34"/>
    <mergeCell ref="F35:F37"/>
    <mergeCell ref="F38:F40"/>
    <mergeCell ref="F41:F43"/>
    <mergeCell ref="B55:E55"/>
    <mergeCell ref="B56:E56"/>
    <mergeCell ref="B57:E58"/>
    <mergeCell ref="B50:E50"/>
    <mergeCell ref="B14:B16"/>
    <mergeCell ref="B17:B19"/>
    <mergeCell ref="B20:B22"/>
    <mergeCell ref="B23:B25"/>
    <mergeCell ref="B26:B28"/>
    <mergeCell ref="B32:B34"/>
    <mergeCell ref="B35:B37"/>
    <mergeCell ref="B38:B40"/>
    <mergeCell ref="B41:B43"/>
    <mergeCell ref="B44:B46"/>
    <mergeCell ref="C14:C16"/>
    <mergeCell ref="C17:C19"/>
    <mergeCell ref="C20:C22"/>
    <mergeCell ref="C23:C25"/>
    <mergeCell ref="C26:C28"/>
    <mergeCell ref="C32:C34"/>
    <mergeCell ref="C35:C37"/>
    <mergeCell ref="C38:C40"/>
    <mergeCell ref="C41:C43"/>
    <mergeCell ref="C44:C46"/>
    <mergeCell ref="F59:K59"/>
    <mergeCell ref="F60:K60"/>
    <mergeCell ref="F61:K61"/>
    <mergeCell ref="F62:K62"/>
    <mergeCell ref="F64:K65"/>
    <mergeCell ref="A2:L2"/>
    <mergeCell ref="B49:K49"/>
    <mergeCell ref="F50:K50"/>
    <mergeCell ref="B51:K51"/>
    <mergeCell ref="B63:K63"/>
    <mergeCell ref="F52:K52"/>
    <mergeCell ref="F53:K53"/>
    <mergeCell ref="F54:K54"/>
    <mergeCell ref="F55:K55"/>
    <mergeCell ref="F56:K56"/>
    <mergeCell ref="F57:K58"/>
    <mergeCell ref="B59:E59"/>
    <mergeCell ref="B60:E60"/>
    <mergeCell ref="B61:E61"/>
    <mergeCell ref="B62:E62"/>
    <mergeCell ref="B64:E65"/>
    <mergeCell ref="B52:E52"/>
    <mergeCell ref="B53:E53"/>
    <mergeCell ref="B54:E54"/>
  </mergeCells>
  <pageMargins left="0.7" right="0.7" top="0.5" bottom="0.5" header="0.3" footer="0.3"/>
  <pageSetup scale="81" orientation="landscape" verticalDpi="0" r:id="rId1"/>
  <rowBreaks count="1" manualBreakCount="1">
    <brk id="4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5"/>
  <sheetViews>
    <sheetView showGridLines="0" tabSelected="1" zoomScaleNormal="100" zoomScaleSheetLayoutView="100" workbookViewId="0"/>
  </sheetViews>
  <sheetFormatPr baseColWidth="10" defaultColWidth="9.1640625" defaultRowHeight="15" x14ac:dyDescent="0.2"/>
  <cols>
    <col min="1" max="1" width="5.6640625" style="5" customWidth="1"/>
    <col min="2" max="7" width="13.83203125" style="5" customWidth="1"/>
    <col min="8" max="8" width="13.83203125" style="5" hidden="1" customWidth="1"/>
    <col min="9" max="11" width="13.83203125" style="5" customWidth="1"/>
    <col min="12" max="12" width="9.6640625" style="5" customWidth="1"/>
    <col min="13" max="16384" width="9.1640625" style="5"/>
  </cols>
  <sheetData>
    <row r="2" spans="1:12" ht="21" x14ac:dyDescent="0.25">
      <c r="A2" s="39" t="s">
        <v>77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1:12" x14ac:dyDescent="0.2">
      <c r="B4" s="6" t="s">
        <v>6</v>
      </c>
    </row>
    <row r="5" spans="1:12" s="28" customFormat="1" ht="34" x14ac:dyDescent="0.25">
      <c r="B5" s="29" t="s">
        <v>44</v>
      </c>
      <c r="C5" s="29" t="s">
        <v>82</v>
      </c>
      <c r="D5" s="29" t="s">
        <v>1</v>
      </c>
      <c r="E5" s="29" t="s">
        <v>5</v>
      </c>
    </row>
    <row r="6" spans="1:12" x14ac:dyDescent="0.2">
      <c r="B6" s="30"/>
      <c r="C6" s="31"/>
      <c r="D6" s="17">
        <f>C6*0.3</f>
        <v>0</v>
      </c>
      <c r="E6" s="18" t="e">
        <f>+D6/C6</f>
        <v>#DIV/0!</v>
      </c>
    </row>
    <row r="7" spans="1:12" x14ac:dyDescent="0.2">
      <c r="B7" s="30"/>
      <c r="C7" s="31"/>
      <c r="D7" s="17">
        <f>C7*0.3</f>
        <v>0</v>
      </c>
      <c r="E7" s="18" t="e">
        <f>+D7/C7</f>
        <v>#DIV/0!</v>
      </c>
    </row>
    <row r="8" spans="1:12" x14ac:dyDescent="0.2">
      <c r="B8" s="30"/>
      <c r="C8" s="31"/>
      <c r="D8" s="17">
        <f>C8*0.3</f>
        <v>0</v>
      </c>
      <c r="E8" s="18" t="e">
        <f>+D8/C8</f>
        <v>#DIV/0!</v>
      </c>
    </row>
    <row r="9" spans="1:12" x14ac:dyDescent="0.2">
      <c r="B9" s="30"/>
      <c r="C9" s="31"/>
      <c r="D9" s="17">
        <f>C9*0.3</f>
        <v>0</v>
      </c>
      <c r="E9" s="18" t="e">
        <f>+D9/C9</f>
        <v>#DIV/0!</v>
      </c>
    </row>
    <row r="10" spans="1:12" x14ac:dyDescent="0.2">
      <c r="B10" s="30"/>
      <c r="C10" s="31"/>
      <c r="D10" s="17">
        <f>C10*0.3</f>
        <v>0</v>
      </c>
      <c r="E10" s="18" t="e">
        <f>+D10/C10</f>
        <v>#DIV/0!</v>
      </c>
    </row>
    <row r="12" spans="1:12" x14ac:dyDescent="0.2">
      <c r="B12" s="6" t="s">
        <v>45</v>
      </c>
    </row>
    <row r="13" spans="1:12" s="28" customFormat="1" ht="66" x14ac:dyDescent="0.25">
      <c r="B13" s="29" t="s">
        <v>44</v>
      </c>
      <c r="C13" s="29" t="s">
        <v>82</v>
      </c>
      <c r="D13" s="29" t="s">
        <v>46</v>
      </c>
      <c r="E13" s="29" t="s">
        <v>47</v>
      </c>
      <c r="F13" s="29" t="s">
        <v>84</v>
      </c>
      <c r="G13" s="29" t="s">
        <v>48</v>
      </c>
      <c r="I13" s="29" t="s">
        <v>47</v>
      </c>
    </row>
    <row r="14" spans="1:12" x14ac:dyDescent="0.2">
      <c r="B14" s="30"/>
      <c r="C14" s="31"/>
      <c r="D14" s="17">
        <f>C14*0.3</f>
        <v>0</v>
      </c>
      <c r="E14" s="18" t="e">
        <f>+D14/C14</f>
        <v>#DIV/0!</v>
      </c>
      <c r="F14" s="31"/>
      <c r="G14" s="17">
        <f>F14*0.054</f>
        <v>0</v>
      </c>
      <c r="I14" s="18" t="e">
        <f>+G14/F14</f>
        <v>#DIV/0!</v>
      </c>
    </row>
    <row r="15" spans="1:12" x14ac:dyDescent="0.2">
      <c r="B15" s="30"/>
      <c r="C15" s="31"/>
      <c r="D15" s="17">
        <f>C15*0.3</f>
        <v>0</v>
      </c>
      <c r="E15" s="18" t="e">
        <f>+D15/C15</f>
        <v>#DIV/0!</v>
      </c>
      <c r="F15" s="31"/>
      <c r="G15" s="17">
        <f>F15*0.054</f>
        <v>0</v>
      </c>
      <c r="I15" s="18" t="e">
        <f>+G15/F15</f>
        <v>#DIV/0!</v>
      </c>
    </row>
    <row r="16" spans="1:12" x14ac:dyDescent="0.2">
      <c r="B16" s="30"/>
      <c r="C16" s="31"/>
      <c r="D16" s="17">
        <f>C16*0.3</f>
        <v>0</v>
      </c>
      <c r="E16" s="18" t="e">
        <f>+D16/C16</f>
        <v>#DIV/0!</v>
      </c>
      <c r="F16" s="31"/>
      <c r="G16" s="17">
        <f>F16*0.054</f>
        <v>0</v>
      </c>
      <c r="I16" s="18" t="e">
        <f>+G16/F16</f>
        <v>#DIV/0!</v>
      </c>
    </row>
    <row r="17" spans="2:13" x14ac:dyDescent="0.2">
      <c r="B17" s="30"/>
      <c r="C17" s="31"/>
      <c r="D17" s="17">
        <f>C17*0.3</f>
        <v>0</v>
      </c>
      <c r="E17" s="18" t="e">
        <f>+D17/C17</f>
        <v>#DIV/0!</v>
      </c>
      <c r="F17" s="31"/>
      <c r="G17" s="17">
        <f>F17*0.054</f>
        <v>0</v>
      </c>
      <c r="I17" s="18" t="e">
        <f>+G17/F17</f>
        <v>#DIV/0!</v>
      </c>
    </row>
    <row r="18" spans="2:13" x14ac:dyDescent="0.2">
      <c r="B18" s="30"/>
      <c r="C18" s="31"/>
      <c r="D18" s="17">
        <f>C18*0.3</f>
        <v>0</v>
      </c>
      <c r="E18" s="18" t="e">
        <f>+D18/C18</f>
        <v>#DIV/0!</v>
      </c>
      <c r="F18" s="31"/>
      <c r="G18" s="17">
        <f>F18*0.054</f>
        <v>0</v>
      </c>
      <c r="I18" s="18" t="e">
        <f>+G18/F18</f>
        <v>#DIV/0!</v>
      </c>
    </row>
    <row r="20" spans="2:13" x14ac:dyDescent="0.2">
      <c r="B20" s="6" t="s">
        <v>42</v>
      </c>
    </row>
    <row r="21" spans="2:13" s="28" customFormat="1" ht="50" x14ac:dyDescent="0.25">
      <c r="B21" s="29" t="s">
        <v>44</v>
      </c>
      <c r="C21" s="29" t="s">
        <v>82</v>
      </c>
      <c r="D21" s="29" t="s">
        <v>37</v>
      </c>
      <c r="E21" s="29" t="s">
        <v>83</v>
      </c>
      <c r="F21" s="29" t="s">
        <v>7</v>
      </c>
      <c r="G21" s="29" t="s">
        <v>36</v>
      </c>
      <c r="H21" s="29" t="s">
        <v>35</v>
      </c>
      <c r="I21" s="29" t="s">
        <v>39</v>
      </c>
      <c r="J21" s="29" t="s">
        <v>1</v>
      </c>
      <c r="K21" s="29" t="s">
        <v>5</v>
      </c>
      <c r="L21" s="32"/>
    </row>
    <row r="22" spans="2:13" x14ac:dyDescent="0.2">
      <c r="B22" s="50"/>
      <c r="C22" s="53"/>
      <c r="D22" s="33"/>
      <c r="E22" s="31"/>
      <c r="F22" s="62">
        <f>(D22*E22/4131)+(D23*E23/4131)+(D24*E24/4131)</f>
        <v>0</v>
      </c>
      <c r="G22" s="59">
        <f>C22*0.00094+F22</f>
        <v>0</v>
      </c>
      <c r="H22" s="56">
        <f>MATCH(G22,'Motor Efficiencies'!$B$2:$B$21,-1)</f>
        <v>20</v>
      </c>
      <c r="I22" s="65">
        <f>VLOOKUP(H22,'Motor Efficiencies'!$A$2:$D$21,4,FALSE)/100</f>
        <v>0.85499999999999998</v>
      </c>
      <c r="J22" s="68">
        <f>G22*746/(I22)</f>
        <v>0</v>
      </c>
      <c r="K22" s="62" t="e">
        <f>+J22/C22</f>
        <v>#DIV/0!</v>
      </c>
      <c r="L22" s="34"/>
      <c r="M22" s="35"/>
    </row>
    <row r="23" spans="2:13" x14ac:dyDescent="0.2">
      <c r="B23" s="51"/>
      <c r="C23" s="54"/>
      <c r="D23" s="33"/>
      <c r="E23" s="31"/>
      <c r="F23" s="63"/>
      <c r="G23" s="60"/>
      <c r="H23" s="57"/>
      <c r="I23" s="66"/>
      <c r="J23" s="69"/>
      <c r="K23" s="63"/>
      <c r="L23" s="34"/>
      <c r="M23" s="35"/>
    </row>
    <row r="24" spans="2:13" x14ac:dyDescent="0.2">
      <c r="B24" s="52"/>
      <c r="C24" s="55"/>
      <c r="D24" s="33"/>
      <c r="E24" s="31"/>
      <c r="F24" s="64"/>
      <c r="G24" s="61"/>
      <c r="H24" s="58"/>
      <c r="I24" s="67"/>
      <c r="J24" s="70"/>
      <c r="K24" s="64"/>
      <c r="L24" s="34"/>
      <c r="M24" s="35"/>
    </row>
    <row r="25" spans="2:13" x14ac:dyDescent="0.2">
      <c r="B25" s="50"/>
      <c r="C25" s="53"/>
      <c r="D25" s="33"/>
      <c r="E25" s="31"/>
      <c r="F25" s="62">
        <f>(D25*E25/4131)+(D26*E26/4131)+(D27*E27/4131)</f>
        <v>0</v>
      </c>
      <c r="G25" s="59">
        <f>C25*0.00094+F25</f>
        <v>0</v>
      </c>
      <c r="H25" s="56">
        <f>MATCH(G25,'Motor Efficiencies'!$B$2:$B$21,-1)</f>
        <v>20</v>
      </c>
      <c r="I25" s="65">
        <f>VLOOKUP(H25,'Motor Efficiencies'!$A$2:$D$21,4,FALSE)/100</f>
        <v>0.85499999999999998</v>
      </c>
      <c r="J25" s="68">
        <f>G25*746/(I25)</f>
        <v>0</v>
      </c>
      <c r="K25" s="62" t="e">
        <f>+J25/C25</f>
        <v>#DIV/0!</v>
      </c>
    </row>
    <row r="26" spans="2:13" x14ac:dyDescent="0.2">
      <c r="B26" s="51"/>
      <c r="C26" s="54"/>
      <c r="D26" s="33"/>
      <c r="E26" s="31"/>
      <c r="F26" s="63"/>
      <c r="G26" s="60"/>
      <c r="H26" s="57"/>
      <c r="I26" s="66"/>
      <c r="J26" s="69"/>
      <c r="K26" s="63"/>
    </row>
    <row r="27" spans="2:13" x14ac:dyDescent="0.2">
      <c r="B27" s="52"/>
      <c r="C27" s="55"/>
      <c r="D27" s="33"/>
      <c r="E27" s="31"/>
      <c r="F27" s="64"/>
      <c r="G27" s="61"/>
      <c r="H27" s="58"/>
      <c r="I27" s="67"/>
      <c r="J27" s="70"/>
      <c r="K27" s="64"/>
    </row>
    <row r="28" spans="2:13" x14ac:dyDescent="0.2">
      <c r="B28" s="50"/>
      <c r="C28" s="53"/>
      <c r="D28" s="33"/>
      <c r="E28" s="31"/>
      <c r="F28" s="62">
        <f>(D28*E28/4131)+(D29*E29/4131)+(D30*E30/4131)</f>
        <v>0</v>
      </c>
      <c r="G28" s="59">
        <f>C28*0.00094+F28</f>
        <v>0</v>
      </c>
      <c r="H28" s="56">
        <f>MATCH(G28,'Motor Efficiencies'!$B$2:$B$21,-1)</f>
        <v>20</v>
      </c>
      <c r="I28" s="65">
        <f>VLOOKUP(H28,'Motor Efficiencies'!$A$2:$D$21,4,FALSE)/100</f>
        <v>0.85499999999999998</v>
      </c>
      <c r="J28" s="68">
        <f>G28*746/(I28)</f>
        <v>0</v>
      </c>
      <c r="K28" s="62" t="e">
        <f>+J28/C28</f>
        <v>#DIV/0!</v>
      </c>
    </row>
    <row r="29" spans="2:13" x14ac:dyDescent="0.2">
      <c r="B29" s="51"/>
      <c r="C29" s="54"/>
      <c r="D29" s="33"/>
      <c r="E29" s="31"/>
      <c r="F29" s="63"/>
      <c r="G29" s="60"/>
      <c r="H29" s="57"/>
      <c r="I29" s="66"/>
      <c r="J29" s="69"/>
      <c r="K29" s="63"/>
    </row>
    <row r="30" spans="2:13" x14ac:dyDescent="0.2">
      <c r="B30" s="52"/>
      <c r="C30" s="55"/>
      <c r="D30" s="33"/>
      <c r="E30" s="31"/>
      <c r="F30" s="64"/>
      <c r="G30" s="61"/>
      <c r="H30" s="58"/>
      <c r="I30" s="67"/>
      <c r="J30" s="70"/>
      <c r="K30" s="64"/>
    </row>
    <row r="31" spans="2:13" x14ac:dyDescent="0.2">
      <c r="B31" s="50"/>
      <c r="C31" s="53"/>
      <c r="D31" s="33"/>
      <c r="E31" s="31"/>
      <c r="F31" s="62">
        <f>(D31*E31/4131)+(D32*E32/4131)+(D33*E33/4131)</f>
        <v>0</v>
      </c>
      <c r="G31" s="59">
        <f>C31*0.00094+F31</f>
        <v>0</v>
      </c>
      <c r="H31" s="56">
        <f>MATCH(G31,'Motor Efficiencies'!$B$2:$B$21,-1)</f>
        <v>20</v>
      </c>
      <c r="I31" s="65">
        <f>VLOOKUP(H31,'Motor Efficiencies'!$A$2:$D$21,4,FALSE)/100</f>
        <v>0.85499999999999998</v>
      </c>
      <c r="J31" s="68">
        <f>G31*746/(I31)</f>
        <v>0</v>
      </c>
      <c r="K31" s="62" t="e">
        <f>+J31/C31</f>
        <v>#DIV/0!</v>
      </c>
    </row>
    <row r="32" spans="2:13" x14ac:dyDescent="0.2">
      <c r="B32" s="51"/>
      <c r="C32" s="54"/>
      <c r="D32" s="33"/>
      <c r="E32" s="31"/>
      <c r="F32" s="63"/>
      <c r="G32" s="60"/>
      <c r="H32" s="57"/>
      <c r="I32" s="66"/>
      <c r="J32" s="69"/>
      <c r="K32" s="63"/>
    </row>
    <row r="33" spans="2:12" x14ac:dyDescent="0.2">
      <c r="B33" s="52"/>
      <c r="C33" s="55"/>
      <c r="D33" s="33"/>
      <c r="E33" s="31"/>
      <c r="F33" s="64"/>
      <c r="G33" s="61"/>
      <c r="H33" s="58"/>
      <c r="I33" s="67"/>
      <c r="J33" s="70"/>
      <c r="K33" s="64"/>
    </row>
    <row r="34" spans="2:12" x14ac:dyDescent="0.2">
      <c r="B34" s="50"/>
      <c r="C34" s="53"/>
      <c r="D34" s="33"/>
      <c r="E34" s="31"/>
      <c r="F34" s="62">
        <f>(D34*E34/4131)+(D35*E35/4131)+(D36*E36/4131)</f>
        <v>0</v>
      </c>
      <c r="G34" s="59">
        <f>C34*0.00094+F34</f>
        <v>0</v>
      </c>
      <c r="H34" s="56">
        <f>MATCH(G34,'Motor Efficiencies'!$B$2:$B$21,-1)</f>
        <v>20</v>
      </c>
      <c r="I34" s="65">
        <f>VLOOKUP(H34,'Motor Efficiencies'!$A$2:$D$21,4,FALSE)/100</f>
        <v>0.85499999999999998</v>
      </c>
      <c r="J34" s="68">
        <f>G34*746/(I34)</f>
        <v>0</v>
      </c>
      <c r="K34" s="62" t="e">
        <f>+J34/C34</f>
        <v>#DIV/0!</v>
      </c>
    </row>
    <row r="35" spans="2:12" x14ac:dyDescent="0.2">
      <c r="B35" s="51"/>
      <c r="C35" s="54"/>
      <c r="D35" s="33"/>
      <c r="E35" s="31"/>
      <c r="F35" s="63"/>
      <c r="G35" s="60"/>
      <c r="H35" s="57"/>
      <c r="I35" s="66"/>
      <c r="J35" s="69"/>
      <c r="K35" s="63"/>
    </row>
    <row r="36" spans="2:12" x14ac:dyDescent="0.2">
      <c r="B36" s="52"/>
      <c r="C36" s="55"/>
      <c r="D36" s="33"/>
      <c r="E36" s="31"/>
      <c r="F36" s="64"/>
      <c r="G36" s="61"/>
      <c r="H36" s="58"/>
      <c r="I36" s="67"/>
      <c r="J36" s="70"/>
      <c r="K36" s="64"/>
    </row>
    <row r="37" spans="2:12" x14ac:dyDescent="0.2">
      <c r="C37" s="36"/>
      <c r="F37" s="37"/>
      <c r="G37" s="37"/>
    </row>
    <row r="38" spans="2:12" x14ac:dyDescent="0.2">
      <c r="B38" s="6" t="s">
        <v>43</v>
      </c>
    </row>
    <row r="39" spans="2:12" s="28" customFormat="1" ht="50" x14ac:dyDescent="0.25">
      <c r="B39" s="29" t="s">
        <v>44</v>
      </c>
      <c r="C39" s="29" t="s">
        <v>82</v>
      </c>
      <c r="D39" s="29" t="s">
        <v>37</v>
      </c>
      <c r="E39" s="29" t="s">
        <v>83</v>
      </c>
      <c r="F39" s="29" t="s">
        <v>7</v>
      </c>
      <c r="G39" s="29" t="s">
        <v>36</v>
      </c>
      <c r="H39" s="29" t="s">
        <v>35</v>
      </c>
      <c r="I39" s="29" t="s">
        <v>39</v>
      </c>
      <c r="J39" s="29" t="s">
        <v>1</v>
      </c>
      <c r="K39" s="29" t="s">
        <v>5</v>
      </c>
      <c r="L39" s="32"/>
    </row>
    <row r="40" spans="2:12" x14ac:dyDescent="0.2">
      <c r="B40" s="50"/>
      <c r="C40" s="53"/>
      <c r="D40" s="33"/>
      <c r="E40" s="31"/>
      <c r="F40" s="62">
        <f>(D40*E40/4131)+(D41*E41/4131)+(D42*E42/4131)</f>
        <v>0</v>
      </c>
      <c r="G40" s="59">
        <f>C40*0.0013+F40</f>
        <v>0</v>
      </c>
      <c r="H40" s="56">
        <f>MATCH(G40,'Motor Efficiencies'!$B$2:$B$21,-1)</f>
        <v>20</v>
      </c>
      <c r="I40" s="65">
        <f>VLOOKUP(H40,'Motor Efficiencies'!$A$2:$D$21,4,FALSE)/100</f>
        <v>0.85499999999999998</v>
      </c>
      <c r="J40" s="68">
        <f>G40*746/(I40)</f>
        <v>0</v>
      </c>
      <c r="K40" s="62" t="e">
        <f>+J40/C40</f>
        <v>#DIV/0!</v>
      </c>
    </row>
    <row r="41" spans="2:12" x14ac:dyDescent="0.2">
      <c r="B41" s="51"/>
      <c r="C41" s="54"/>
      <c r="D41" s="33"/>
      <c r="E41" s="31"/>
      <c r="F41" s="63"/>
      <c r="G41" s="60"/>
      <c r="H41" s="57"/>
      <c r="I41" s="66"/>
      <c r="J41" s="69"/>
      <c r="K41" s="63"/>
    </row>
    <row r="42" spans="2:12" x14ac:dyDescent="0.2">
      <c r="B42" s="52"/>
      <c r="C42" s="55"/>
      <c r="D42" s="33"/>
      <c r="E42" s="31"/>
      <c r="F42" s="64"/>
      <c r="G42" s="61"/>
      <c r="H42" s="58"/>
      <c r="I42" s="67"/>
      <c r="J42" s="70"/>
      <c r="K42" s="64"/>
    </row>
    <row r="43" spans="2:12" x14ac:dyDescent="0.2">
      <c r="B43" s="50"/>
      <c r="C43" s="53"/>
      <c r="D43" s="33"/>
      <c r="E43" s="31"/>
      <c r="F43" s="62">
        <f>(D43*E43/4131)+(D44*E44/4131)+(D45*E45/4131)</f>
        <v>0</v>
      </c>
      <c r="G43" s="59">
        <f>C43*0.0013+F43</f>
        <v>0</v>
      </c>
      <c r="H43" s="56">
        <f>MATCH(G43,'Motor Efficiencies'!$B$2:$B$21,-1)</f>
        <v>20</v>
      </c>
      <c r="I43" s="65">
        <f>VLOOKUP(H43,'Motor Efficiencies'!$A$2:$D$21,4,FALSE)/100</f>
        <v>0.85499999999999998</v>
      </c>
      <c r="J43" s="68">
        <f>G43*746/(I43)</f>
        <v>0</v>
      </c>
      <c r="K43" s="62" t="e">
        <f>+J43/C43</f>
        <v>#DIV/0!</v>
      </c>
    </row>
    <row r="44" spans="2:12" x14ac:dyDescent="0.2">
      <c r="B44" s="51"/>
      <c r="C44" s="54"/>
      <c r="D44" s="33"/>
      <c r="E44" s="31"/>
      <c r="F44" s="63"/>
      <c r="G44" s="60"/>
      <c r="H44" s="57"/>
      <c r="I44" s="66"/>
      <c r="J44" s="69"/>
      <c r="K44" s="63"/>
    </row>
    <row r="45" spans="2:12" x14ac:dyDescent="0.2">
      <c r="B45" s="52"/>
      <c r="C45" s="55"/>
      <c r="D45" s="33"/>
      <c r="E45" s="31"/>
      <c r="F45" s="64"/>
      <c r="G45" s="61"/>
      <c r="H45" s="58"/>
      <c r="I45" s="67"/>
      <c r="J45" s="70"/>
      <c r="K45" s="64"/>
    </row>
    <row r="46" spans="2:12" x14ac:dyDescent="0.2">
      <c r="B46" s="50"/>
      <c r="C46" s="53"/>
      <c r="D46" s="33"/>
      <c r="E46" s="31"/>
      <c r="F46" s="62">
        <f>(D46*E46/4131)+(D47*E47/4131)+(D48*E48/4131)</f>
        <v>0</v>
      </c>
      <c r="G46" s="59">
        <f>C46*0.0013+F46</f>
        <v>0</v>
      </c>
      <c r="H46" s="56">
        <f>MATCH(G46,'Motor Efficiencies'!$B$2:$B$21,-1)</f>
        <v>20</v>
      </c>
      <c r="I46" s="65">
        <f>VLOOKUP(H46,'Motor Efficiencies'!$A$2:$D$21,4,FALSE)/100</f>
        <v>0.85499999999999998</v>
      </c>
      <c r="J46" s="68">
        <f>G46*746/(I46)</f>
        <v>0</v>
      </c>
      <c r="K46" s="62" t="e">
        <f>+J46/C46</f>
        <v>#DIV/0!</v>
      </c>
    </row>
    <row r="47" spans="2:12" x14ac:dyDescent="0.2">
      <c r="B47" s="51"/>
      <c r="C47" s="54"/>
      <c r="D47" s="33"/>
      <c r="E47" s="31"/>
      <c r="F47" s="63"/>
      <c r="G47" s="60"/>
      <c r="H47" s="57"/>
      <c r="I47" s="66"/>
      <c r="J47" s="69"/>
      <c r="K47" s="63"/>
    </row>
    <row r="48" spans="2:12" x14ac:dyDescent="0.2">
      <c r="B48" s="52"/>
      <c r="C48" s="55"/>
      <c r="D48" s="33"/>
      <c r="E48" s="31"/>
      <c r="F48" s="64"/>
      <c r="G48" s="61"/>
      <c r="H48" s="58"/>
      <c r="I48" s="67"/>
      <c r="J48" s="70"/>
      <c r="K48" s="64"/>
    </row>
    <row r="49" spans="2:11" x14ac:dyDescent="0.2">
      <c r="B49" s="50"/>
      <c r="C49" s="53"/>
      <c r="D49" s="33"/>
      <c r="E49" s="31"/>
      <c r="F49" s="62">
        <f>(D49*E49/4131)+(D50*E50/4131)+(D51*E51/4131)</f>
        <v>0</v>
      </c>
      <c r="G49" s="59">
        <f>C49*0.0013+F49</f>
        <v>0</v>
      </c>
      <c r="H49" s="56">
        <f>MATCH(G49,'Motor Efficiencies'!$B$2:$B$21,-1)</f>
        <v>20</v>
      </c>
      <c r="I49" s="65">
        <f>VLOOKUP(H49,'Motor Efficiencies'!$A$2:$D$21,4,FALSE)/100</f>
        <v>0.85499999999999998</v>
      </c>
      <c r="J49" s="68">
        <f>G49*746/(I49)</f>
        <v>0</v>
      </c>
      <c r="K49" s="62" t="e">
        <f>+J49/C49</f>
        <v>#DIV/0!</v>
      </c>
    </row>
    <row r="50" spans="2:11" x14ac:dyDescent="0.2">
      <c r="B50" s="51"/>
      <c r="C50" s="54"/>
      <c r="D50" s="33"/>
      <c r="E50" s="31"/>
      <c r="F50" s="63"/>
      <c r="G50" s="60"/>
      <c r="H50" s="57"/>
      <c r="I50" s="66"/>
      <c r="J50" s="69"/>
      <c r="K50" s="63"/>
    </row>
    <row r="51" spans="2:11" x14ac:dyDescent="0.2">
      <c r="B51" s="52"/>
      <c r="C51" s="55"/>
      <c r="D51" s="33"/>
      <c r="E51" s="31"/>
      <c r="F51" s="64"/>
      <c r="G51" s="61"/>
      <c r="H51" s="58"/>
      <c r="I51" s="67"/>
      <c r="J51" s="70"/>
      <c r="K51" s="64"/>
    </row>
    <row r="52" spans="2:11" x14ac:dyDescent="0.2">
      <c r="B52" s="50"/>
      <c r="C52" s="53"/>
      <c r="D52" s="33"/>
      <c r="E52" s="31"/>
      <c r="F52" s="62">
        <f>(D52*E52/4131)+(D53*E53/4131)+(D54*E54/4131)</f>
        <v>0</v>
      </c>
      <c r="G52" s="59">
        <f>C52*0.0013+F52</f>
        <v>0</v>
      </c>
      <c r="H52" s="56">
        <f>MATCH(G52,'Motor Efficiencies'!$B$2:$B$21,-1)</f>
        <v>20</v>
      </c>
      <c r="I52" s="65">
        <f>VLOOKUP(H52,'Motor Efficiencies'!$A$2:$D$21,4,FALSE)/100</f>
        <v>0.85499999999999998</v>
      </c>
      <c r="J52" s="68">
        <f>G52*746/(I52)</f>
        <v>0</v>
      </c>
      <c r="K52" s="62" t="e">
        <f>+J52/C52</f>
        <v>#DIV/0!</v>
      </c>
    </row>
    <row r="53" spans="2:11" x14ac:dyDescent="0.2">
      <c r="B53" s="51"/>
      <c r="C53" s="54"/>
      <c r="D53" s="33"/>
      <c r="E53" s="31"/>
      <c r="F53" s="63"/>
      <c r="G53" s="60"/>
      <c r="H53" s="57"/>
      <c r="I53" s="66"/>
      <c r="J53" s="69"/>
      <c r="K53" s="63"/>
    </row>
    <row r="54" spans="2:11" x14ac:dyDescent="0.2">
      <c r="B54" s="52"/>
      <c r="C54" s="55"/>
      <c r="D54" s="33"/>
      <c r="E54" s="31"/>
      <c r="F54" s="64"/>
      <c r="G54" s="61"/>
      <c r="H54" s="58"/>
      <c r="I54" s="67"/>
      <c r="J54" s="70"/>
      <c r="K54" s="64"/>
    </row>
    <row r="57" spans="2:11" ht="16" thickBot="1" x14ac:dyDescent="0.25">
      <c r="B57" s="43" t="s">
        <v>22</v>
      </c>
      <c r="C57" s="43"/>
      <c r="D57" s="43"/>
      <c r="E57" s="43"/>
      <c r="F57" s="43"/>
      <c r="G57" s="43"/>
      <c r="H57" s="43"/>
      <c r="I57" s="43"/>
      <c r="J57" s="43"/>
      <c r="K57" s="43"/>
    </row>
    <row r="58" spans="2:11" ht="17" thickTop="1" thickBot="1" x14ac:dyDescent="0.25">
      <c r="B58" s="44" t="s">
        <v>10</v>
      </c>
      <c r="C58" s="44"/>
      <c r="D58" s="44"/>
      <c r="E58" s="44"/>
      <c r="F58" s="44" t="s">
        <v>28</v>
      </c>
      <c r="G58" s="44"/>
      <c r="H58" s="44"/>
      <c r="I58" s="44"/>
      <c r="J58" s="44"/>
      <c r="K58" s="44"/>
    </row>
    <row r="59" spans="2:11" ht="16" thickTop="1" x14ac:dyDescent="0.2">
      <c r="B59" s="45" t="s">
        <v>11</v>
      </c>
      <c r="C59" s="45"/>
      <c r="D59" s="45"/>
      <c r="E59" s="45"/>
      <c r="F59" s="45"/>
      <c r="G59" s="45"/>
      <c r="H59" s="45"/>
      <c r="I59" s="45"/>
      <c r="J59" s="45"/>
      <c r="K59" s="45"/>
    </row>
    <row r="60" spans="2:11" x14ac:dyDescent="0.2">
      <c r="B60" s="71" t="s">
        <v>12</v>
      </c>
      <c r="C60" s="71"/>
      <c r="D60" s="71"/>
      <c r="E60" s="71"/>
      <c r="F60" s="71" t="s">
        <v>49</v>
      </c>
      <c r="G60" s="71"/>
      <c r="H60" s="71"/>
      <c r="I60" s="71"/>
      <c r="J60" s="71"/>
      <c r="K60" s="71"/>
    </row>
    <row r="61" spans="2:11" x14ac:dyDescent="0.2">
      <c r="B61" s="71" t="s">
        <v>13</v>
      </c>
      <c r="C61" s="71"/>
      <c r="D61" s="71"/>
      <c r="E61" s="71"/>
      <c r="F61" s="71" t="s">
        <v>23</v>
      </c>
      <c r="G61" s="71"/>
      <c r="H61" s="71"/>
      <c r="I61" s="71"/>
      <c r="J61" s="71"/>
      <c r="K61" s="71"/>
    </row>
    <row r="62" spans="2:11" x14ac:dyDescent="0.2">
      <c r="B62" s="71" t="s">
        <v>14</v>
      </c>
      <c r="C62" s="71"/>
      <c r="D62" s="71"/>
      <c r="E62" s="71"/>
      <c r="F62" s="71" t="s">
        <v>27</v>
      </c>
      <c r="G62" s="71"/>
      <c r="H62" s="71"/>
      <c r="I62" s="71"/>
      <c r="J62" s="71"/>
      <c r="K62" s="71"/>
    </row>
    <row r="63" spans="2:11" x14ac:dyDescent="0.2">
      <c r="B63" s="71" t="s">
        <v>15</v>
      </c>
      <c r="C63" s="71"/>
      <c r="D63" s="71"/>
      <c r="E63" s="71"/>
      <c r="F63" s="71" t="s">
        <v>23</v>
      </c>
      <c r="G63" s="71"/>
      <c r="H63" s="71"/>
      <c r="I63" s="71"/>
      <c r="J63" s="71"/>
      <c r="K63" s="71"/>
    </row>
    <row r="64" spans="2:11" x14ac:dyDescent="0.2">
      <c r="B64" s="71" t="s">
        <v>16</v>
      </c>
      <c r="C64" s="71"/>
      <c r="D64" s="71"/>
      <c r="E64" s="71"/>
      <c r="F64" s="71" t="s">
        <v>24</v>
      </c>
      <c r="G64" s="71"/>
      <c r="H64" s="71"/>
      <c r="I64" s="71"/>
      <c r="J64" s="71"/>
      <c r="K64" s="71"/>
    </row>
    <row r="65" spans="2:11" x14ac:dyDescent="0.2">
      <c r="B65" s="72" t="s">
        <v>38</v>
      </c>
      <c r="C65" s="72"/>
      <c r="D65" s="72"/>
      <c r="E65" s="72"/>
      <c r="F65" s="72" t="s">
        <v>50</v>
      </c>
      <c r="G65" s="72"/>
      <c r="H65" s="72"/>
      <c r="I65" s="72"/>
      <c r="J65" s="72"/>
      <c r="K65" s="72"/>
    </row>
    <row r="66" spans="2:11" x14ac:dyDescent="0.2">
      <c r="B66" s="72"/>
      <c r="C66" s="72"/>
      <c r="D66" s="72"/>
      <c r="E66" s="72"/>
      <c r="F66" s="72"/>
      <c r="G66" s="72"/>
      <c r="H66" s="72"/>
      <c r="I66" s="72"/>
      <c r="J66" s="72"/>
      <c r="K66" s="72"/>
    </row>
    <row r="67" spans="2:11" x14ac:dyDescent="0.2">
      <c r="B67" s="71" t="s">
        <v>17</v>
      </c>
      <c r="C67" s="71"/>
      <c r="D67" s="71"/>
      <c r="E67" s="71"/>
      <c r="F67" s="71" t="s">
        <v>29</v>
      </c>
      <c r="G67" s="71"/>
      <c r="H67" s="71"/>
      <c r="I67" s="71"/>
      <c r="J67" s="71"/>
      <c r="K67" s="71"/>
    </row>
    <row r="68" spans="2:11" x14ac:dyDescent="0.2">
      <c r="B68" s="71" t="s">
        <v>51</v>
      </c>
      <c r="C68" s="71"/>
      <c r="D68" s="71"/>
      <c r="E68" s="71"/>
      <c r="F68" s="71" t="s">
        <v>30</v>
      </c>
      <c r="G68" s="71"/>
      <c r="H68" s="71"/>
      <c r="I68" s="71"/>
      <c r="J68" s="71"/>
      <c r="K68" s="71"/>
    </row>
    <row r="69" spans="2:11" x14ac:dyDescent="0.2">
      <c r="B69" s="71" t="s">
        <v>52</v>
      </c>
      <c r="C69" s="71"/>
      <c r="D69" s="71"/>
      <c r="E69" s="71"/>
      <c r="F69" s="71" t="s">
        <v>53</v>
      </c>
      <c r="G69" s="71"/>
      <c r="H69" s="71"/>
      <c r="I69" s="71"/>
      <c r="J69" s="71"/>
      <c r="K69" s="71"/>
    </row>
    <row r="70" spans="2:11" x14ac:dyDescent="0.2">
      <c r="B70" s="71" t="s">
        <v>54</v>
      </c>
      <c r="C70" s="71"/>
      <c r="D70" s="71"/>
      <c r="E70" s="71"/>
      <c r="F70" s="71" t="s">
        <v>55</v>
      </c>
      <c r="G70" s="71"/>
      <c r="H70" s="71"/>
      <c r="I70" s="71"/>
      <c r="J70" s="71"/>
      <c r="K70" s="71"/>
    </row>
    <row r="71" spans="2:11" x14ac:dyDescent="0.2">
      <c r="B71" s="71" t="s">
        <v>19</v>
      </c>
      <c r="C71" s="71"/>
      <c r="D71" s="71"/>
      <c r="E71" s="71"/>
      <c r="F71" s="71" t="s">
        <v>30</v>
      </c>
      <c r="G71" s="71"/>
      <c r="H71" s="71"/>
      <c r="I71" s="71"/>
      <c r="J71" s="71"/>
      <c r="K71" s="71"/>
    </row>
    <row r="72" spans="2:11" x14ac:dyDescent="0.2">
      <c r="B72" s="71" t="s">
        <v>56</v>
      </c>
      <c r="C72" s="71"/>
      <c r="D72" s="71"/>
      <c r="E72" s="71"/>
      <c r="F72" s="71" t="s">
        <v>31</v>
      </c>
      <c r="G72" s="71"/>
      <c r="H72" s="71"/>
      <c r="I72" s="71"/>
      <c r="J72" s="71"/>
      <c r="K72" s="71"/>
    </row>
    <row r="73" spans="2:11" x14ac:dyDescent="0.2">
      <c r="B73" s="71" t="s">
        <v>57</v>
      </c>
      <c r="C73" s="71"/>
      <c r="D73" s="71"/>
      <c r="E73" s="71"/>
      <c r="F73" s="71" t="s">
        <v>58</v>
      </c>
      <c r="G73" s="71"/>
      <c r="H73" s="71"/>
      <c r="I73" s="71"/>
      <c r="J73" s="71"/>
      <c r="K73" s="71"/>
    </row>
    <row r="74" spans="2:11" ht="16" thickBot="1" x14ac:dyDescent="0.25">
      <c r="B74" s="49" t="s">
        <v>59</v>
      </c>
      <c r="C74" s="49"/>
      <c r="D74" s="49"/>
      <c r="E74" s="49"/>
      <c r="F74" s="42" t="s">
        <v>60</v>
      </c>
      <c r="G74" s="42"/>
      <c r="H74" s="42"/>
      <c r="I74" s="42"/>
      <c r="J74" s="42"/>
      <c r="K74" s="42"/>
    </row>
    <row r="75" spans="2:11" ht="16" thickTop="1" x14ac:dyDescent="0.2"/>
  </sheetData>
  <mergeCells count="113">
    <mergeCell ref="B74:E74"/>
    <mergeCell ref="F74:K74"/>
    <mergeCell ref="B71:E71"/>
    <mergeCell ref="F71:K71"/>
    <mergeCell ref="B72:E72"/>
    <mergeCell ref="F72:K72"/>
    <mergeCell ref="B73:E73"/>
    <mergeCell ref="B67:E67"/>
    <mergeCell ref="F67:K67"/>
    <mergeCell ref="B68:E68"/>
    <mergeCell ref="F68:K68"/>
    <mergeCell ref="B69:E69"/>
    <mergeCell ref="F69:K69"/>
    <mergeCell ref="F73:K73"/>
    <mergeCell ref="B70:E70"/>
    <mergeCell ref="F70:K70"/>
    <mergeCell ref="B61:E61"/>
    <mergeCell ref="F61:K61"/>
    <mergeCell ref="B62:E62"/>
    <mergeCell ref="F62:K62"/>
    <mergeCell ref="B63:E63"/>
    <mergeCell ref="F63:K63"/>
    <mergeCell ref="B64:E64"/>
    <mergeCell ref="F64:K64"/>
    <mergeCell ref="B65:E66"/>
    <mergeCell ref="F65:K66"/>
    <mergeCell ref="B57:K57"/>
    <mergeCell ref="B58:E58"/>
    <mergeCell ref="F58:K58"/>
    <mergeCell ref="B59:K59"/>
    <mergeCell ref="B52:B54"/>
    <mergeCell ref="C52:C54"/>
    <mergeCell ref="F52:F54"/>
    <mergeCell ref="G52:G54"/>
    <mergeCell ref="B60:E60"/>
    <mergeCell ref="F60:K60"/>
    <mergeCell ref="J49:J51"/>
    <mergeCell ref="K49:K51"/>
    <mergeCell ref="B46:B48"/>
    <mergeCell ref="C46:C48"/>
    <mergeCell ref="F46:F48"/>
    <mergeCell ref="G46:G48"/>
    <mergeCell ref="H46:H48"/>
    <mergeCell ref="I46:I48"/>
    <mergeCell ref="H52:H54"/>
    <mergeCell ref="I52:I54"/>
    <mergeCell ref="J46:J48"/>
    <mergeCell ref="K46:K48"/>
    <mergeCell ref="B49:B51"/>
    <mergeCell ref="C49:C51"/>
    <mergeCell ref="F49:F51"/>
    <mergeCell ref="G49:G51"/>
    <mergeCell ref="H49:H51"/>
    <mergeCell ref="I49:I51"/>
    <mergeCell ref="J52:J54"/>
    <mergeCell ref="K52:K54"/>
    <mergeCell ref="B40:B42"/>
    <mergeCell ref="C40:C42"/>
    <mergeCell ref="F40:F42"/>
    <mergeCell ref="G40:G42"/>
    <mergeCell ref="H40:H42"/>
    <mergeCell ref="I40:I42"/>
    <mergeCell ref="J40:J42"/>
    <mergeCell ref="K40:K42"/>
    <mergeCell ref="B43:B45"/>
    <mergeCell ref="C43:C45"/>
    <mergeCell ref="F43:F45"/>
    <mergeCell ref="G43:G45"/>
    <mergeCell ref="H43:H45"/>
    <mergeCell ref="I43:I45"/>
    <mergeCell ref="J43:J45"/>
    <mergeCell ref="K43:K45"/>
    <mergeCell ref="B31:B33"/>
    <mergeCell ref="C31:C33"/>
    <mergeCell ref="F31:F33"/>
    <mergeCell ref="G31:G33"/>
    <mergeCell ref="H31:H33"/>
    <mergeCell ref="I31:I33"/>
    <mergeCell ref="J31:J33"/>
    <mergeCell ref="K31:K33"/>
    <mergeCell ref="B34:B36"/>
    <mergeCell ref="C34:C36"/>
    <mergeCell ref="F34:F36"/>
    <mergeCell ref="G34:G36"/>
    <mergeCell ref="H34:H36"/>
    <mergeCell ref="I34:I36"/>
    <mergeCell ref="J34:J36"/>
    <mergeCell ref="K34:K36"/>
    <mergeCell ref="B25:B27"/>
    <mergeCell ref="C25:C27"/>
    <mergeCell ref="F25:F27"/>
    <mergeCell ref="G25:G27"/>
    <mergeCell ref="H25:H27"/>
    <mergeCell ref="I25:I27"/>
    <mergeCell ref="J25:J27"/>
    <mergeCell ref="K25:K27"/>
    <mergeCell ref="B28:B30"/>
    <mergeCell ref="C28:C30"/>
    <mergeCell ref="F28:F30"/>
    <mergeCell ref="G28:G30"/>
    <mergeCell ref="H28:H30"/>
    <mergeCell ref="I28:I30"/>
    <mergeCell ref="J28:J30"/>
    <mergeCell ref="K28:K30"/>
    <mergeCell ref="A2:L2"/>
    <mergeCell ref="B22:B24"/>
    <mergeCell ref="C22:C24"/>
    <mergeCell ref="F22:F24"/>
    <mergeCell ref="G22:G24"/>
    <mergeCell ref="H22:H24"/>
    <mergeCell ref="I22:I24"/>
    <mergeCell ref="J22:J24"/>
    <mergeCell ref="K22:K24"/>
  </mergeCells>
  <pageMargins left="0.7" right="0.7" top="0.5" bottom="0.5" header="0.3" footer="0.3"/>
  <pageSetup scale="81" orientation="landscape" verticalDpi="0" r:id="rId1"/>
  <rowBreaks count="1" manualBreakCount="1">
    <brk id="55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8"/>
  <sheetViews>
    <sheetView showGridLines="0" zoomScaleNormal="100" zoomScaleSheetLayoutView="100" workbookViewId="0"/>
  </sheetViews>
  <sheetFormatPr baseColWidth="10" defaultColWidth="9.1640625" defaultRowHeight="15" x14ac:dyDescent="0.2"/>
  <cols>
    <col min="1" max="1" width="5.6640625" style="5" customWidth="1"/>
    <col min="2" max="7" width="13.83203125" style="5" customWidth="1"/>
    <col min="8" max="8" width="13.83203125" style="5" hidden="1" customWidth="1"/>
    <col min="9" max="11" width="13.83203125" style="5" customWidth="1"/>
    <col min="12" max="12" width="9.6640625" style="5" customWidth="1"/>
    <col min="13" max="16384" width="9.1640625" style="5"/>
  </cols>
  <sheetData>
    <row r="2" spans="1:12" ht="21" x14ac:dyDescent="0.25">
      <c r="A2" s="39" t="s">
        <v>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1:12" x14ac:dyDescent="0.2">
      <c r="B4" s="6" t="s">
        <v>6</v>
      </c>
    </row>
    <row r="5" spans="1:12" s="28" customFormat="1" ht="34" x14ac:dyDescent="0.25">
      <c r="B5" s="29" t="s">
        <v>44</v>
      </c>
      <c r="C5" s="29" t="s">
        <v>82</v>
      </c>
      <c r="D5" s="29" t="s">
        <v>1</v>
      </c>
      <c r="E5" s="29" t="s">
        <v>5</v>
      </c>
    </row>
    <row r="6" spans="1:12" x14ac:dyDescent="0.2">
      <c r="B6" s="30"/>
      <c r="C6" s="31"/>
      <c r="D6" s="17">
        <f>C6*0.3</f>
        <v>0</v>
      </c>
      <c r="E6" s="18" t="e">
        <f>+D6/C6</f>
        <v>#DIV/0!</v>
      </c>
    </row>
    <row r="7" spans="1:12" x14ac:dyDescent="0.2">
      <c r="B7" s="30"/>
      <c r="C7" s="31"/>
      <c r="D7" s="17">
        <f>C7*0.3</f>
        <v>0</v>
      </c>
      <c r="E7" s="18" t="e">
        <f>+D7/C7</f>
        <v>#DIV/0!</v>
      </c>
    </row>
    <row r="8" spans="1:12" x14ac:dyDescent="0.2">
      <c r="B8" s="30"/>
      <c r="C8" s="31"/>
      <c r="D8" s="17">
        <f>C8*0.3</f>
        <v>0</v>
      </c>
      <c r="E8" s="18" t="e">
        <f>+D8/C8</f>
        <v>#DIV/0!</v>
      </c>
    </row>
    <row r="9" spans="1:12" x14ac:dyDescent="0.2">
      <c r="B9" s="30"/>
      <c r="C9" s="31"/>
      <c r="D9" s="17">
        <f>C9*0.3</f>
        <v>0</v>
      </c>
      <c r="E9" s="18" t="e">
        <f>+D9/C9</f>
        <v>#DIV/0!</v>
      </c>
    </row>
    <row r="10" spans="1:12" x14ac:dyDescent="0.2">
      <c r="B10" s="30"/>
      <c r="C10" s="31"/>
      <c r="D10" s="17">
        <f>C10*0.3</f>
        <v>0</v>
      </c>
      <c r="E10" s="18" t="e">
        <f>+D10/C10</f>
        <v>#DIV/0!</v>
      </c>
    </row>
    <row r="12" spans="1:12" x14ac:dyDescent="0.2">
      <c r="B12" s="6" t="s">
        <v>45</v>
      </c>
    </row>
    <row r="13" spans="1:12" s="28" customFormat="1" ht="66" x14ac:dyDescent="0.25">
      <c r="B13" s="29" t="s">
        <v>44</v>
      </c>
      <c r="C13" s="29" t="s">
        <v>82</v>
      </c>
      <c r="D13" s="29" t="s">
        <v>46</v>
      </c>
      <c r="E13" s="29" t="s">
        <v>47</v>
      </c>
      <c r="F13" s="29" t="s">
        <v>84</v>
      </c>
      <c r="G13" s="29" t="s">
        <v>48</v>
      </c>
      <c r="I13" s="29" t="s">
        <v>47</v>
      </c>
    </row>
    <row r="14" spans="1:12" x14ac:dyDescent="0.2">
      <c r="B14" s="30"/>
      <c r="C14" s="31"/>
      <c r="D14" s="17">
        <f>C14*0.3</f>
        <v>0</v>
      </c>
      <c r="E14" s="18" t="e">
        <f>+D14/C14</f>
        <v>#DIV/0!</v>
      </c>
      <c r="F14" s="31"/>
      <c r="G14" s="17">
        <f>F14*0.054</f>
        <v>0</v>
      </c>
      <c r="I14" s="18" t="e">
        <f>+G14/F14</f>
        <v>#DIV/0!</v>
      </c>
    </row>
    <row r="15" spans="1:12" x14ac:dyDescent="0.2">
      <c r="B15" s="30"/>
      <c r="C15" s="31"/>
      <c r="D15" s="17">
        <f>C15*0.3</f>
        <v>0</v>
      </c>
      <c r="E15" s="18" t="e">
        <f>+D15/C15</f>
        <v>#DIV/0!</v>
      </c>
      <c r="F15" s="31"/>
      <c r="G15" s="17">
        <f>F15*0.054</f>
        <v>0</v>
      </c>
      <c r="I15" s="18" t="e">
        <f>+G15/F15</f>
        <v>#DIV/0!</v>
      </c>
    </row>
    <row r="16" spans="1:12" x14ac:dyDescent="0.2">
      <c r="B16" s="30"/>
      <c r="C16" s="31"/>
      <c r="D16" s="17">
        <f>C16*0.3</f>
        <v>0</v>
      </c>
      <c r="E16" s="18" t="e">
        <f>+D16/C16</f>
        <v>#DIV/0!</v>
      </c>
      <c r="F16" s="31"/>
      <c r="G16" s="17">
        <f>F16*0.054</f>
        <v>0</v>
      </c>
      <c r="I16" s="18" t="e">
        <f>+G16/F16</f>
        <v>#DIV/0!</v>
      </c>
    </row>
    <row r="17" spans="2:13" x14ac:dyDescent="0.2">
      <c r="B17" s="30"/>
      <c r="C17" s="31"/>
      <c r="D17" s="17">
        <f>C17*0.3</f>
        <v>0</v>
      </c>
      <c r="E17" s="18" t="e">
        <f>+D17/C17</f>
        <v>#DIV/0!</v>
      </c>
      <c r="F17" s="31"/>
      <c r="G17" s="17">
        <f>F17*0.054</f>
        <v>0</v>
      </c>
      <c r="I17" s="18" t="e">
        <f>+G17/F17</f>
        <v>#DIV/0!</v>
      </c>
    </row>
    <row r="18" spans="2:13" x14ac:dyDescent="0.2">
      <c r="B18" s="30"/>
      <c r="C18" s="31"/>
      <c r="D18" s="17">
        <f>C18*0.3</f>
        <v>0</v>
      </c>
      <c r="E18" s="18" t="e">
        <f>+D18/C18</f>
        <v>#DIV/0!</v>
      </c>
      <c r="F18" s="31"/>
      <c r="G18" s="17">
        <f>F18*0.054</f>
        <v>0</v>
      </c>
      <c r="I18" s="18" t="e">
        <f>+G18/F18</f>
        <v>#DIV/0!</v>
      </c>
    </row>
    <row r="20" spans="2:13" x14ac:dyDescent="0.2">
      <c r="B20" s="6" t="s">
        <v>73</v>
      </c>
    </row>
    <row r="21" spans="2:13" s="28" customFormat="1" ht="50" x14ac:dyDescent="0.25">
      <c r="B21" s="29" t="s">
        <v>44</v>
      </c>
      <c r="C21" s="29" t="s">
        <v>82</v>
      </c>
      <c r="D21" s="29" t="s">
        <v>63</v>
      </c>
      <c r="E21" s="29" t="s">
        <v>83</v>
      </c>
      <c r="F21" s="29" t="s">
        <v>7</v>
      </c>
      <c r="G21" s="29" t="s">
        <v>36</v>
      </c>
      <c r="H21" s="29" t="s">
        <v>35</v>
      </c>
      <c r="I21" s="29" t="s">
        <v>61</v>
      </c>
      <c r="J21" s="29" t="s">
        <v>1</v>
      </c>
      <c r="K21" s="29" t="s">
        <v>5</v>
      </c>
      <c r="L21" s="32"/>
    </row>
    <row r="22" spans="2:13" x14ac:dyDescent="0.2">
      <c r="B22" s="50"/>
      <c r="C22" s="53"/>
      <c r="D22" s="33"/>
      <c r="E22" s="31"/>
      <c r="F22" s="62">
        <f>(D22*E22/4131)+(D23*E23/4131)+(D24*E24/4131)</f>
        <v>0</v>
      </c>
      <c r="G22" s="59">
        <f>C22*0.00094+F22</f>
        <v>0</v>
      </c>
      <c r="H22" s="56">
        <f>MATCH(G22,'Motor Efficiencies'!$B$2:$B$21,-1)</f>
        <v>20</v>
      </c>
      <c r="I22" s="65">
        <f>VLOOKUP(H22,'Motor Efficiencies'!$A$2:$C$21,3,FALSE)/100</f>
        <v>0.82499999999999996</v>
      </c>
      <c r="J22" s="68">
        <f>G22*746/(I22)</f>
        <v>0</v>
      </c>
      <c r="K22" s="62" t="e">
        <f>+J22/C22</f>
        <v>#DIV/0!</v>
      </c>
      <c r="L22" s="34"/>
      <c r="M22" s="35"/>
    </row>
    <row r="23" spans="2:13" x14ac:dyDescent="0.2">
      <c r="B23" s="51"/>
      <c r="C23" s="54"/>
      <c r="D23" s="33"/>
      <c r="E23" s="31"/>
      <c r="F23" s="63"/>
      <c r="G23" s="60"/>
      <c r="H23" s="57"/>
      <c r="I23" s="66"/>
      <c r="J23" s="69"/>
      <c r="K23" s="63"/>
      <c r="L23" s="34"/>
      <c r="M23" s="35"/>
    </row>
    <row r="24" spans="2:13" x14ac:dyDescent="0.2">
      <c r="B24" s="52"/>
      <c r="C24" s="55"/>
      <c r="D24" s="33"/>
      <c r="E24" s="31"/>
      <c r="F24" s="64"/>
      <c r="G24" s="61"/>
      <c r="H24" s="58"/>
      <c r="I24" s="67"/>
      <c r="J24" s="70"/>
      <c r="K24" s="64"/>
      <c r="L24" s="34"/>
      <c r="M24" s="35"/>
    </row>
    <row r="25" spans="2:13" x14ac:dyDescent="0.2">
      <c r="B25" s="50"/>
      <c r="C25" s="53"/>
      <c r="D25" s="33"/>
      <c r="E25" s="31"/>
      <c r="F25" s="62">
        <f>(D25*E25/4131)+(D26*E26/4131)+(D27*E27/4131)</f>
        <v>0</v>
      </c>
      <c r="G25" s="59">
        <f>C25*0.00094+F25</f>
        <v>0</v>
      </c>
      <c r="H25" s="56">
        <f>MATCH(G25,'Motor Efficiencies'!$B$2:$B$21,-1)</f>
        <v>20</v>
      </c>
      <c r="I25" s="65">
        <f>VLOOKUP(H25,'Motor Efficiencies'!$A$2:$C$21,3,FALSE)/100</f>
        <v>0.82499999999999996</v>
      </c>
      <c r="J25" s="68">
        <f>G25*746/(I25)</f>
        <v>0</v>
      </c>
      <c r="K25" s="62" t="e">
        <f>+J25/C25</f>
        <v>#DIV/0!</v>
      </c>
    </row>
    <row r="26" spans="2:13" x14ac:dyDescent="0.2">
      <c r="B26" s="51"/>
      <c r="C26" s="54"/>
      <c r="D26" s="33"/>
      <c r="E26" s="31"/>
      <c r="F26" s="63"/>
      <c r="G26" s="60"/>
      <c r="H26" s="57"/>
      <c r="I26" s="66"/>
      <c r="J26" s="69"/>
      <c r="K26" s="63"/>
    </row>
    <row r="27" spans="2:13" x14ac:dyDescent="0.2">
      <c r="B27" s="52"/>
      <c r="C27" s="55"/>
      <c r="D27" s="33"/>
      <c r="E27" s="31"/>
      <c r="F27" s="64"/>
      <c r="G27" s="61"/>
      <c r="H27" s="58"/>
      <c r="I27" s="67"/>
      <c r="J27" s="70"/>
      <c r="K27" s="64"/>
    </row>
    <row r="28" spans="2:13" x14ac:dyDescent="0.2">
      <c r="B28" s="50"/>
      <c r="C28" s="53"/>
      <c r="D28" s="33"/>
      <c r="E28" s="31"/>
      <c r="F28" s="62">
        <f>(D28*E28/4131)+(D29*E29/4131)+(D30*E30/4131)</f>
        <v>0</v>
      </c>
      <c r="G28" s="59">
        <f>C28*0.00094+F28</f>
        <v>0</v>
      </c>
      <c r="H28" s="56">
        <f>MATCH(G28,'Motor Efficiencies'!$B$2:$B$21,-1)</f>
        <v>20</v>
      </c>
      <c r="I28" s="65">
        <f>VLOOKUP(H28,'Motor Efficiencies'!$A$2:$C$21,3,FALSE)/100</f>
        <v>0.82499999999999996</v>
      </c>
      <c r="J28" s="68">
        <f>G28*746/(I28)</f>
        <v>0</v>
      </c>
      <c r="K28" s="62" t="e">
        <f>+J28/C28</f>
        <v>#DIV/0!</v>
      </c>
    </row>
    <row r="29" spans="2:13" x14ac:dyDescent="0.2">
      <c r="B29" s="51"/>
      <c r="C29" s="54"/>
      <c r="D29" s="33"/>
      <c r="E29" s="31"/>
      <c r="F29" s="63"/>
      <c r="G29" s="60"/>
      <c r="H29" s="57"/>
      <c r="I29" s="66"/>
      <c r="J29" s="69"/>
      <c r="K29" s="63"/>
    </row>
    <row r="30" spans="2:13" x14ac:dyDescent="0.2">
      <c r="B30" s="52"/>
      <c r="C30" s="55"/>
      <c r="D30" s="33"/>
      <c r="E30" s="31"/>
      <c r="F30" s="64"/>
      <c r="G30" s="61"/>
      <c r="H30" s="58"/>
      <c r="I30" s="67"/>
      <c r="J30" s="70"/>
      <c r="K30" s="64"/>
    </row>
    <row r="31" spans="2:13" x14ac:dyDescent="0.2">
      <c r="B31" s="50"/>
      <c r="C31" s="53"/>
      <c r="D31" s="33"/>
      <c r="E31" s="31"/>
      <c r="F31" s="62">
        <f>(D31*E31/4131)+(D32*E32/4131)+(D33*E33/4131)</f>
        <v>0</v>
      </c>
      <c r="G31" s="59">
        <f>C31*0.00094+F31</f>
        <v>0</v>
      </c>
      <c r="H31" s="56">
        <f>MATCH(G31,'Motor Efficiencies'!$B$2:$B$21,-1)</f>
        <v>20</v>
      </c>
      <c r="I31" s="65">
        <f>VLOOKUP(H31,'Motor Efficiencies'!$A$2:$C$21,3,FALSE)/100</f>
        <v>0.82499999999999996</v>
      </c>
      <c r="J31" s="68">
        <f>G31*746/(I31)</f>
        <v>0</v>
      </c>
      <c r="K31" s="62" t="e">
        <f>+J31/C31</f>
        <v>#DIV/0!</v>
      </c>
    </row>
    <row r="32" spans="2:13" x14ac:dyDescent="0.2">
      <c r="B32" s="51"/>
      <c r="C32" s="54"/>
      <c r="D32" s="33"/>
      <c r="E32" s="31"/>
      <c r="F32" s="63"/>
      <c r="G32" s="60"/>
      <c r="H32" s="57"/>
      <c r="I32" s="66"/>
      <c r="J32" s="69"/>
      <c r="K32" s="63"/>
    </row>
    <row r="33" spans="2:12" x14ac:dyDescent="0.2">
      <c r="B33" s="52"/>
      <c r="C33" s="55"/>
      <c r="D33" s="33"/>
      <c r="E33" s="31"/>
      <c r="F33" s="64"/>
      <c r="G33" s="61"/>
      <c r="H33" s="58"/>
      <c r="I33" s="67"/>
      <c r="J33" s="70"/>
      <c r="K33" s="64"/>
    </row>
    <row r="34" spans="2:12" x14ac:dyDescent="0.2">
      <c r="B34" s="50"/>
      <c r="C34" s="53"/>
      <c r="D34" s="33"/>
      <c r="E34" s="31"/>
      <c r="F34" s="62">
        <f>(D34*E34/4131)+(D35*E35/4131)+(D36*E36/4131)</f>
        <v>0</v>
      </c>
      <c r="G34" s="59">
        <f>C34*0.00094+F34</f>
        <v>0</v>
      </c>
      <c r="H34" s="56">
        <f>MATCH(G34,'Motor Efficiencies'!$B$2:$B$21,-1)</f>
        <v>20</v>
      </c>
      <c r="I34" s="65">
        <f>VLOOKUP(H34,'Motor Efficiencies'!$A$2:$C$21,3,FALSE)/100</f>
        <v>0.82499999999999996</v>
      </c>
      <c r="J34" s="68">
        <f>G34*746/(I34)</f>
        <v>0</v>
      </c>
      <c r="K34" s="62" t="e">
        <f>+J34/C34</f>
        <v>#DIV/0!</v>
      </c>
    </row>
    <row r="35" spans="2:12" x14ac:dyDescent="0.2">
      <c r="B35" s="51"/>
      <c r="C35" s="54"/>
      <c r="D35" s="33"/>
      <c r="E35" s="31"/>
      <c r="F35" s="63"/>
      <c r="G35" s="60"/>
      <c r="H35" s="57"/>
      <c r="I35" s="66"/>
      <c r="J35" s="69"/>
      <c r="K35" s="63"/>
    </row>
    <row r="36" spans="2:12" x14ac:dyDescent="0.2">
      <c r="B36" s="52"/>
      <c r="C36" s="55"/>
      <c r="D36" s="33"/>
      <c r="E36" s="31"/>
      <c r="F36" s="64"/>
      <c r="G36" s="61"/>
      <c r="H36" s="58"/>
      <c r="I36" s="67"/>
      <c r="J36" s="70"/>
      <c r="K36" s="64"/>
    </row>
    <row r="37" spans="2:12" x14ac:dyDescent="0.2">
      <c r="C37" s="36"/>
      <c r="F37" s="37"/>
      <c r="G37" s="37"/>
    </row>
    <row r="38" spans="2:12" x14ac:dyDescent="0.2">
      <c r="B38" s="6" t="s">
        <v>43</v>
      </c>
    </row>
    <row r="39" spans="2:12" s="28" customFormat="1" ht="50" x14ac:dyDescent="0.25">
      <c r="B39" s="29" t="s">
        <v>44</v>
      </c>
      <c r="C39" s="29" t="s">
        <v>82</v>
      </c>
      <c r="D39" s="29" t="s">
        <v>63</v>
      </c>
      <c r="E39" s="29" t="s">
        <v>83</v>
      </c>
      <c r="F39" s="29" t="s">
        <v>7</v>
      </c>
      <c r="G39" s="29" t="s">
        <v>36</v>
      </c>
      <c r="H39" s="29" t="s">
        <v>35</v>
      </c>
      <c r="I39" s="29" t="s">
        <v>61</v>
      </c>
      <c r="J39" s="29" t="s">
        <v>1</v>
      </c>
      <c r="K39" s="29" t="s">
        <v>5</v>
      </c>
      <c r="L39" s="32"/>
    </row>
    <row r="40" spans="2:12" x14ac:dyDescent="0.2">
      <c r="B40" s="50"/>
      <c r="C40" s="53"/>
      <c r="D40" s="33"/>
      <c r="E40" s="31"/>
      <c r="F40" s="62">
        <f>(D40*E40/4131)+(D41*E41/4131)+(D42*E42/4131)</f>
        <v>0</v>
      </c>
      <c r="G40" s="59">
        <f>C40*0.0013+F40</f>
        <v>0</v>
      </c>
      <c r="H40" s="56">
        <f>MATCH(G40,'Motor Efficiencies'!$B$2:$B$21,-1)</f>
        <v>20</v>
      </c>
      <c r="I40" s="65">
        <f>VLOOKUP(H40,'Motor Efficiencies'!$A$2:$C$21,3,FALSE)/100</f>
        <v>0.82499999999999996</v>
      </c>
      <c r="J40" s="68">
        <f>G40*746/(I40)</f>
        <v>0</v>
      </c>
      <c r="K40" s="62" t="e">
        <f>+J40/C40</f>
        <v>#DIV/0!</v>
      </c>
    </row>
    <row r="41" spans="2:12" x14ac:dyDescent="0.2">
      <c r="B41" s="51"/>
      <c r="C41" s="54"/>
      <c r="D41" s="33"/>
      <c r="E41" s="31"/>
      <c r="F41" s="63"/>
      <c r="G41" s="60"/>
      <c r="H41" s="57"/>
      <c r="I41" s="66"/>
      <c r="J41" s="69"/>
      <c r="K41" s="63"/>
    </row>
    <row r="42" spans="2:12" x14ac:dyDescent="0.2">
      <c r="B42" s="52"/>
      <c r="C42" s="55"/>
      <c r="D42" s="33"/>
      <c r="E42" s="31"/>
      <c r="F42" s="64"/>
      <c r="G42" s="61"/>
      <c r="H42" s="58"/>
      <c r="I42" s="67"/>
      <c r="J42" s="70"/>
      <c r="K42" s="64"/>
    </row>
    <row r="43" spans="2:12" x14ac:dyDescent="0.2">
      <c r="B43" s="50"/>
      <c r="C43" s="53"/>
      <c r="D43" s="33"/>
      <c r="E43" s="31"/>
      <c r="F43" s="62">
        <f>(D43*E43/4131)+(D44*E44/4131)+(D45*E45/4131)</f>
        <v>0</v>
      </c>
      <c r="G43" s="59">
        <f>C43*0.0013+F43</f>
        <v>0</v>
      </c>
      <c r="H43" s="56">
        <f>MATCH(G43,'Motor Efficiencies'!$B$2:$B$21,-1)</f>
        <v>20</v>
      </c>
      <c r="I43" s="65">
        <f>VLOOKUP(H43,'Motor Efficiencies'!$A$2:$C$21,3,FALSE)/100</f>
        <v>0.82499999999999996</v>
      </c>
      <c r="J43" s="68">
        <f>G43*746/(I43)</f>
        <v>0</v>
      </c>
      <c r="K43" s="62" t="e">
        <f>+J43/C43</f>
        <v>#DIV/0!</v>
      </c>
    </row>
    <row r="44" spans="2:12" x14ac:dyDescent="0.2">
      <c r="B44" s="51"/>
      <c r="C44" s="54"/>
      <c r="D44" s="33"/>
      <c r="E44" s="31"/>
      <c r="F44" s="63"/>
      <c r="G44" s="60"/>
      <c r="H44" s="57"/>
      <c r="I44" s="66"/>
      <c r="J44" s="69"/>
      <c r="K44" s="63"/>
    </row>
    <row r="45" spans="2:12" x14ac:dyDescent="0.2">
      <c r="B45" s="52"/>
      <c r="C45" s="55"/>
      <c r="D45" s="33"/>
      <c r="E45" s="31"/>
      <c r="F45" s="64"/>
      <c r="G45" s="61"/>
      <c r="H45" s="58"/>
      <c r="I45" s="67"/>
      <c r="J45" s="70"/>
      <c r="K45" s="64"/>
    </row>
    <row r="46" spans="2:12" x14ac:dyDescent="0.2">
      <c r="B46" s="50"/>
      <c r="C46" s="53"/>
      <c r="D46" s="33"/>
      <c r="E46" s="31"/>
      <c r="F46" s="62">
        <f>(D46*E46/4131)+(D47*E47/4131)+(D48*E48/4131)</f>
        <v>0</v>
      </c>
      <c r="G46" s="59">
        <f>C46*0.0013+F46</f>
        <v>0</v>
      </c>
      <c r="H46" s="56">
        <f>MATCH(G46,'Motor Efficiencies'!$B$2:$B$21,-1)</f>
        <v>20</v>
      </c>
      <c r="I46" s="65">
        <f>VLOOKUP(H46,'Motor Efficiencies'!$A$2:$C$21,3,FALSE)/100</f>
        <v>0.82499999999999996</v>
      </c>
      <c r="J46" s="68">
        <f>G46*746/(I46)</f>
        <v>0</v>
      </c>
      <c r="K46" s="62" t="e">
        <f>+J46/C46</f>
        <v>#DIV/0!</v>
      </c>
    </row>
    <row r="47" spans="2:12" x14ac:dyDescent="0.2">
      <c r="B47" s="51"/>
      <c r="C47" s="54"/>
      <c r="D47" s="33"/>
      <c r="E47" s="31"/>
      <c r="F47" s="63"/>
      <c r="G47" s="60"/>
      <c r="H47" s="57"/>
      <c r="I47" s="66"/>
      <c r="J47" s="69"/>
      <c r="K47" s="63"/>
    </row>
    <row r="48" spans="2:12" x14ac:dyDescent="0.2">
      <c r="B48" s="52"/>
      <c r="C48" s="55"/>
      <c r="D48" s="33"/>
      <c r="E48" s="31"/>
      <c r="F48" s="64"/>
      <c r="G48" s="61"/>
      <c r="H48" s="58"/>
      <c r="I48" s="67"/>
      <c r="J48" s="70"/>
      <c r="K48" s="64"/>
    </row>
    <row r="49" spans="2:12" x14ac:dyDescent="0.2">
      <c r="B49" s="50"/>
      <c r="C49" s="53"/>
      <c r="D49" s="33"/>
      <c r="E49" s="31"/>
      <c r="F49" s="62">
        <f>(D49*E49/4131)+(D50*E50/4131)+(D51*E51/4131)</f>
        <v>0</v>
      </c>
      <c r="G49" s="59">
        <f>C49*0.0013+F49</f>
        <v>0</v>
      </c>
      <c r="H49" s="56">
        <f>MATCH(G49,'Motor Efficiencies'!$B$2:$B$21,-1)</f>
        <v>20</v>
      </c>
      <c r="I49" s="65">
        <f>VLOOKUP(H49,'Motor Efficiencies'!$A$2:$C$21,3,FALSE)/100</f>
        <v>0.82499999999999996</v>
      </c>
      <c r="J49" s="68">
        <f>G49*746/(I49)</f>
        <v>0</v>
      </c>
      <c r="K49" s="62" t="e">
        <f>+J49/C49</f>
        <v>#DIV/0!</v>
      </c>
    </row>
    <row r="50" spans="2:12" x14ac:dyDescent="0.2">
      <c r="B50" s="51"/>
      <c r="C50" s="54"/>
      <c r="D50" s="33"/>
      <c r="E50" s="31"/>
      <c r="F50" s="63"/>
      <c r="G50" s="60"/>
      <c r="H50" s="57"/>
      <c r="I50" s="66"/>
      <c r="J50" s="69"/>
      <c r="K50" s="63"/>
    </row>
    <row r="51" spans="2:12" x14ac:dyDescent="0.2">
      <c r="B51" s="52"/>
      <c r="C51" s="55"/>
      <c r="D51" s="33"/>
      <c r="E51" s="31"/>
      <c r="F51" s="64"/>
      <c r="G51" s="61"/>
      <c r="H51" s="58"/>
      <c r="I51" s="67"/>
      <c r="J51" s="70"/>
      <c r="K51" s="64"/>
    </row>
    <row r="52" spans="2:12" x14ac:dyDescent="0.2">
      <c r="B52" s="50"/>
      <c r="C52" s="53"/>
      <c r="D52" s="33"/>
      <c r="E52" s="31"/>
      <c r="F52" s="62">
        <f>(D52*E52/4131)+(D53*E53/4131)+(D54*E54/4131)</f>
        <v>0</v>
      </c>
      <c r="G52" s="59">
        <f>C52*0.0013+F52</f>
        <v>0</v>
      </c>
      <c r="H52" s="56">
        <f>MATCH(G52,'Motor Efficiencies'!$B$2:$B$21,-1)</f>
        <v>20</v>
      </c>
      <c r="I52" s="65">
        <f>VLOOKUP(H52,'Motor Efficiencies'!$A$2:$C$21,3,FALSE)/100</f>
        <v>0.82499999999999996</v>
      </c>
      <c r="J52" s="68">
        <f>G52*746/(I52)</f>
        <v>0</v>
      </c>
      <c r="K52" s="62" t="e">
        <f>+J52/C52</f>
        <v>#DIV/0!</v>
      </c>
    </row>
    <row r="53" spans="2:12" x14ac:dyDescent="0.2">
      <c r="B53" s="51"/>
      <c r="C53" s="54"/>
      <c r="D53" s="33"/>
      <c r="E53" s="31"/>
      <c r="F53" s="63"/>
      <c r="G53" s="60"/>
      <c r="H53" s="57"/>
      <c r="I53" s="66"/>
      <c r="J53" s="69"/>
      <c r="K53" s="63"/>
    </row>
    <row r="54" spans="2:12" x14ac:dyDescent="0.2">
      <c r="B54" s="52"/>
      <c r="C54" s="55"/>
      <c r="D54" s="33"/>
      <c r="E54" s="31"/>
      <c r="F54" s="64"/>
      <c r="G54" s="61"/>
      <c r="H54" s="58"/>
      <c r="I54" s="67"/>
      <c r="J54" s="70"/>
      <c r="K54" s="64"/>
    </row>
    <row r="56" spans="2:12" x14ac:dyDescent="0.2">
      <c r="B56" s="6" t="s">
        <v>62</v>
      </c>
    </row>
    <row r="57" spans="2:12" s="28" customFormat="1" ht="50" x14ac:dyDescent="0.25">
      <c r="B57" s="29" t="s">
        <v>44</v>
      </c>
      <c r="C57" s="29" t="s">
        <v>82</v>
      </c>
      <c r="D57" s="29" t="s">
        <v>63</v>
      </c>
      <c r="E57" s="29" t="s">
        <v>83</v>
      </c>
      <c r="F57" s="29" t="s">
        <v>7</v>
      </c>
      <c r="G57" s="29" t="s">
        <v>36</v>
      </c>
      <c r="H57" s="29" t="s">
        <v>35</v>
      </c>
      <c r="I57" s="29" t="s">
        <v>61</v>
      </c>
      <c r="J57" s="29" t="s">
        <v>1</v>
      </c>
      <c r="K57" s="29" t="s">
        <v>5</v>
      </c>
      <c r="L57" s="32"/>
    </row>
    <row r="58" spans="2:12" x14ac:dyDescent="0.2">
      <c r="B58" s="50"/>
      <c r="C58" s="53"/>
      <c r="D58" s="33"/>
      <c r="E58" s="31"/>
      <c r="F58" s="62">
        <f>(D58*E58/4131)+(D59*E59/4131)+(D60*E60/4131)</f>
        <v>0</v>
      </c>
      <c r="G58" s="59">
        <f>C58*0.00062+F58</f>
        <v>0</v>
      </c>
      <c r="H58" s="56">
        <f>MATCH(G58,'Motor Efficiencies'!$B$2:$B$21,-1)</f>
        <v>20</v>
      </c>
      <c r="I58" s="65">
        <f>VLOOKUP(H58,'Motor Efficiencies'!$A$2:$C$21,3,FALSE)/100</f>
        <v>0.82499999999999996</v>
      </c>
      <c r="J58" s="68">
        <f>G58*746/(I58)</f>
        <v>0</v>
      </c>
      <c r="K58" s="62" t="e">
        <f>+J58/C58</f>
        <v>#DIV/0!</v>
      </c>
    </row>
    <row r="59" spans="2:12" x14ac:dyDescent="0.2">
      <c r="B59" s="51"/>
      <c r="C59" s="54"/>
      <c r="D59" s="33"/>
      <c r="E59" s="31"/>
      <c r="F59" s="63"/>
      <c r="G59" s="60"/>
      <c r="H59" s="57"/>
      <c r="I59" s="66"/>
      <c r="J59" s="69"/>
      <c r="K59" s="63"/>
    </row>
    <row r="60" spans="2:12" x14ac:dyDescent="0.2">
      <c r="B60" s="52"/>
      <c r="C60" s="55"/>
      <c r="D60" s="33"/>
      <c r="E60" s="31"/>
      <c r="F60" s="64"/>
      <c r="G60" s="61"/>
      <c r="H60" s="58"/>
      <c r="I60" s="67"/>
      <c r="J60" s="70"/>
      <c r="K60" s="64"/>
    </row>
    <row r="61" spans="2:12" x14ac:dyDescent="0.2">
      <c r="B61" s="50"/>
      <c r="C61" s="53"/>
      <c r="D61" s="33"/>
      <c r="E61" s="31"/>
      <c r="F61" s="62">
        <f>(D61*E61/4131)+(D62*E62/4131)+(D63*E63/4131)</f>
        <v>0</v>
      </c>
      <c r="G61" s="59">
        <f>C61*0.00062+F61</f>
        <v>0</v>
      </c>
      <c r="H61" s="56">
        <f>MATCH(G61,'Motor Efficiencies'!$B$2:$B$21,-1)</f>
        <v>20</v>
      </c>
      <c r="I61" s="65">
        <f>VLOOKUP(H61,'Motor Efficiencies'!$A$2:$C$21,3,FALSE)/100</f>
        <v>0.82499999999999996</v>
      </c>
      <c r="J61" s="68">
        <f>G61*746/(I61)</f>
        <v>0</v>
      </c>
      <c r="K61" s="62" t="e">
        <f>+J61/C61</f>
        <v>#DIV/0!</v>
      </c>
    </row>
    <row r="62" spans="2:12" x14ac:dyDescent="0.2">
      <c r="B62" s="51"/>
      <c r="C62" s="54"/>
      <c r="D62" s="33"/>
      <c r="E62" s="31"/>
      <c r="F62" s="63"/>
      <c r="G62" s="60"/>
      <c r="H62" s="57"/>
      <c r="I62" s="66"/>
      <c r="J62" s="69"/>
      <c r="K62" s="63"/>
    </row>
    <row r="63" spans="2:12" x14ac:dyDescent="0.2">
      <c r="B63" s="52"/>
      <c r="C63" s="55"/>
      <c r="D63" s="33"/>
      <c r="E63" s="31"/>
      <c r="F63" s="64"/>
      <c r="G63" s="61"/>
      <c r="H63" s="58"/>
      <c r="I63" s="67"/>
      <c r="J63" s="70"/>
      <c r="K63" s="64"/>
    </row>
    <row r="64" spans="2:12" x14ac:dyDescent="0.2">
      <c r="B64" s="50"/>
      <c r="C64" s="53"/>
      <c r="D64" s="33"/>
      <c r="E64" s="31"/>
      <c r="F64" s="62">
        <f>(D64*E64/4131)+(D65*E65/4131)+(D66*E66/4131)</f>
        <v>0</v>
      </c>
      <c r="G64" s="59">
        <f>C64*0.00062+F64</f>
        <v>0</v>
      </c>
      <c r="H64" s="56">
        <f>MATCH(G64,'Motor Efficiencies'!$B$2:$B$21,-1)</f>
        <v>20</v>
      </c>
      <c r="I64" s="65">
        <f>VLOOKUP(H64,'Motor Efficiencies'!$A$2:$C$21,3,FALSE)/100</f>
        <v>0.82499999999999996</v>
      </c>
      <c r="J64" s="68">
        <f>G64*746/(I64)</f>
        <v>0</v>
      </c>
      <c r="K64" s="62" t="e">
        <f>+J64/C64</f>
        <v>#DIV/0!</v>
      </c>
    </row>
    <row r="65" spans="2:11" x14ac:dyDescent="0.2">
      <c r="B65" s="51"/>
      <c r="C65" s="54"/>
      <c r="D65" s="33"/>
      <c r="E65" s="31"/>
      <c r="F65" s="63"/>
      <c r="G65" s="60"/>
      <c r="H65" s="57"/>
      <c r="I65" s="66"/>
      <c r="J65" s="69"/>
      <c r="K65" s="63"/>
    </row>
    <row r="66" spans="2:11" x14ac:dyDescent="0.2">
      <c r="B66" s="52"/>
      <c r="C66" s="55"/>
      <c r="D66" s="33"/>
      <c r="E66" s="31"/>
      <c r="F66" s="64"/>
      <c r="G66" s="61"/>
      <c r="H66" s="58"/>
      <c r="I66" s="67"/>
      <c r="J66" s="70"/>
      <c r="K66" s="64"/>
    </row>
    <row r="67" spans="2:11" x14ac:dyDescent="0.2">
      <c r="B67" s="50"/>
      <c r="C67" s="53"/>
      <c r="D67" s="33"/>
      <c r="E67" s="31"/>
      <c r="F67" s="62">
        <f>(D67*E67/4131)+(D68*E68/4131)+(D69*E69/4131)</f>
        <v>0</v>
      </c>
      <c r="G67" s="59">
        <f>C67*0.00062+F67</f>
        <v>0</v>
      </c>
      <c r="H67" s="56">
        <f>MATCH(G67,'Motor Efficiencies'!$B$2:$B$21,-1)</f>
        <v>20</v>
      </c>
      <c r="I67" s="65">
        <f>VLOOKUP(H67,'Motor Efficiencies'!$A$2:$C$21,3,FALSE)/100</f>
        <v>0.82499999999999996</v>
      </c>
      <c r="J67" s="68">
        <f>G67*746/(I67)</f>
        <v>0</v>
      </c>
      <c r="K67" s="62" t="e">
        <f>+J67/C67</f>
        <v>#DIV/0!</v>
      </c>
    </row>
    <row r="68" spans="2:11" x14ac:dyDescent="0.2">
      <c r="B68" s="51"/>
      <c r="C68" s="54"/>
      <c r="D68" s="33"/>
      <c r="E68" s="31"/>
      <c r="F68" s="63"/>
      <c r="G68" s="60"/>
      <c r="H68" s="57"/>
      <c r="I68" s="66"/>
      <c r="J68" s="69"/>
      <c r="K68" s="63"/>
    </row>
    <row r="69" spans="2:11" x14ac:dyDescent="0.2">
      <c r="B69" s="52"/>
      <c r="C69" s="55"/>
      <c r="D69" s="33"/>
      <c r="E69" s="31"/>
      <c r="F69" s="64"/>
      <c r="G69" s="61"/>
      <c r="H69" s="58"/>
      <c r="I69" s="67"/>
      <c r="J69" s="70"/>
      <c r="K69" s="64"/>
    </row>
    <row r="70" spans="2:11" x14ac:dyDescent="0.2">
      <c r="B70" s="50"/>
      <c r="C70" s="53"/>
      <c r="D70" s="33"/>
      <c r="E70" s="31"/>
      <c r="F70" s="62">
        <f>(D70*E70/4131)+(D71*E71/4131)+(D72*E72/4131)</f>
        <v>0</v>
      </c>
      <c r="G70" s="59">
        <f>C70*0.00062+F70</f>
        <v>0</v>
      </c>
      <c r="H70" s="56">
        <f>MATCH(G70,'Motor Efficiencies'!$B$2:$B$21,-1)</f>
        <v>20</v>
      </c>
      <c r="I70" s="65">
        <f>VLOOKUP(H70,'Motor Efficiencies'!$A$2:$C$21,3,FALSE)/100</f>
        <v>0.82499999999999996</v>
      </c>
      <c r="J70" s="68">
        <f>G70*746/(I70)</f>
        <v>0</v>
      </c>
      <c r="K70" s="62" t="e">
        <f>+J70/C70</f>
        <v>#DIV/0!</v>
      </c>
    </row>
    <row r="71" spans="2:11" x14ac:dyDescent="0.2">
      <c r="B71" s="51"/>
      <c r="C71" s="54"/>
      <c r="D71" s="33"/>
      <c r="E71" s="31"/>
      <c r="F71" s="63"/>
      <c r="G71" s="60"/>
      <c r="H71" s="57"/>
      <c r="I71" s="66"/>
      <c r="J71" s="69"/>
      <c r="K71" s="63"/>
    </row>
    <row r="72" spans="2:11" x14ac:dyDescent="0.2">
      <c r="B72" s="52"/>
      <c r="C72" s="55"/>
      <c r="D72" s="33"/>
      <c r="E72" s="31"/>
      <c r="F72" s="64"/>
      <c r="G72" s="61"/>
      <c r="H72" s="58"/>
      <c r="I72" s="67"/>
      <c r="J72" s="70"/>
      <c r="K72" s="64"/>
    </row>
    <row r="75" spans="2:11" ht="16" thickBot="1" x14ac:dyDescent="0.25">
      <c r="B75" s="43" t="s">
        <v>64</v>
      </c>
      <c r="C75" s="43"/>
      <c r="D75" s="43"/>
      <c r="E75" s="43"/>
      <c r="F75" s="43"/>
      <c r="G75" s="43"/>
      <c r="H75" s="43"/>
      <c r="I75" s="43"/>
      <c r="J75" s="43"/>
      <c r="K75" s="43"/>
    </row>
    <row r="76" spans="2:11" ht="17" thickTop="1" thickBot="1" x14ac:dyDescent="0.25">
      <c r="B76" s="44" t="s">
        <v>10</v>
      </c>
      <c r="C76" s="44"/>
      <c r="D76" s="44"/>
      <c r="E76" s="44"/>
      <c r="F76" s="44" t="s">
        <v>28</v>
      </c>
      <c r="G76" s="44"/>
      <c r="H76" s="44"/>
      <c r="I76" s="44"/>
      <c r="J76" s="44"/>
      <c r="K76" s="44"/>
    </row>
    <row r="77" spans="2:11" ht="16" thickTop="1" x14ac:dyDescent="0.2">
      <c r="B77" s="45" t="s">
        <v>11</v>
      </c>
      <c r="C77" s="45"/>
      <c r="D77" s="45"/>
      <c r="E77" s="45"/>
      <c r="F77" s="45"/>
      <c r="G77" s="45"/>
      <c r="H77" s="45"/>
      <c r="I77" s="45"/>
      <c r="J77" s="45"/>
      <c r="K77" s="45"/>
    </row>
    <row r="78" spans="2:11" x14ac:dyDescent="0.2">
      <c r="B78" s="71" t="s">
        <v>12</v>
      </c>
      <c r="C78" s="71"/>
      <c r="D78" s="71"/>
      <c r="E78" s="71"/>
      <c r="F78" s="71" t="s">
        <v>49</v>
      </c>
      <c r="G78" s="71"/>
      <c r="H78" s="71"/>
      <c r="I78" s="71"/>
      <c r="J78" s="71"/>
      <c r="K78" s="71"/>
    </row>
    <row r="79" spans="2:11" x14ac:dyDescent="0.2">
      <c r="B79" s="71" t="s">
        <v>13</v>
      </c>
      <c r="C79" s="71"/>
      <c r="D79" s="71"/>
      <c r="E79" s="71"/>
      <c r="F79" s="71" t="s">
        <v>23</v>
      </c>
      <c r="G79" s="71"/>
      <c r="H79" s="71"/>
      <c r="I79" s="71"/>
      <c r="J79" s="71"/>
      <c r="K79" s="71"/>
    </row>
    <row r="80" spans="2:11" x14ac:dyDescent="0.2">
      <c r="B80" s="71" t="s">
        <v>14</v>
      </c>
      <c r="C80" s="71"/>
      <c r="D80" s="71"/>
      <c r="E80" s="71"/>
      <c r="F80" s="71" t="s">
        <v>27</v>
      </c>
      <c r="G80" s="71"/>
      <c r="H80" s="71"/>
      <c r="I80" s="71"/>
      <c r="J80" s="71"/>
      <c r="K80" s="71"/>
    </row>
    <row r="81" spans="2:11" x14ac:dyDescent="0.2">
      <c r="B81" s="71" t="s">
        <v>15</v>
      </c>
      <c r="C81" s="71"/>
      <c r="D81" s="71"/>
      <c r="E81" s="71"/>
      <c r="F81" s="71" t="s">
        <v>23</v>
      </c>
      <c r="G81" s="71"/>
      <c r="H81" s="71"/>
      <c r="I81" s="71"/>
      <c r="J81" s="71"/>
      <c r="K81" s="71"/>
    </row>
    <row r="82" spans="2:11" x14ac:dyDescent="0.2">
      <c r="B82" s="71" t="s">
        <v>16</v>
      </c>
      <c r="C82" s="71"/>
      <c r="D82" s="71"/>
      <c r="E82" s="71"/>
      <c r="F82" s="71" t="s">
        <v>24</v>
      </c>
      <c r="G82" s="71"/>
      <c r="H82" s="71"/>
      <c r="I82" s="71"/>
      <c r="J82" s="71"/>
      <c r="K82" s="71"/>
    </row>
    <row r="83" spans="2:11" x14ac:dyDescent="0.2">
      <c r="B83" s="72" t="s">
        <v>38</v>
      </c>
      <c r="C83" s="72"/>
      <c r="D83" s="72"/>
      <c r="E83" s="72"/>
      <c r="F83" s="72" t="s">
        <v>50</v>
      </c>
      <c r="G83" s="72"/>
      <c r="H83" s="72"/>
      <c r="I83" s="72"/>
      <c r="J83" s="72"/>
      <c r="K83" s="72"/>
    </row>
    <row r="84" spans="2:11" x14ac:dyDescent="0.2">
      <c r="B84" s="72"/>
      <c r="C84" s="72"/>
      <c r="D84" s="72"/>
      <c r="E84" s="72"/>
      <c r="F84" s="72"/>
      <c r="G84" s="72"/>
      <c r="H84" s="72"/>
      <c r="I84" s="72"/>
      <c r="J84" s="72"/>
      <c r="K84" s="72"/>
    </row>
    <row r="85" spans="2:11" x14ac:dyDescent="0.2">
      <c r="B85" s="71" t="s">
        <v>17</v>
      </c>
      <c r="C85" s="71"/>
      <c r="D85" s="71"/>
      <c r="E85" s="71"/>
      <c r="F85" s="71" t="s">
        <v>29</v>
      </c>
      <c r="G85" s="71"/>
      <c r="H85" s="71"/>
      <c r="I85" s="71"/>
      <c r="J85" s="71"/>
      <c r="K85" s="71"/>
    </row>
    <row r="86" spans="2:11" x14ac:dyDescent="0.2">
      <c r="B86" s="71" t="s">
        <v>51</v>
      </c>
      <c r="C86" s="71"/>
      <c r="D86" s="71"/>
      <c r="E86" s="71"/>
      <c r="F86" s="71" t="s">
        <v>30</v>
      </c>
      <c r="G86" s="71"/>
      <c r="H86" s="71"/>
      <c r="I86" s="71"/>
      <c r="J86" s="71"/>
      <c r="K86" s="71"/>
    </row>
    <row r="87" spans="2:11" x14ac:dyDescent="0.2">
      <c r="B87" s="71" t="s">
        <v>65</v>
      </c>
      <c r="C87" s="71"/>
      <c r="D87" s="71"/>
      <c r="E87" s="71"/>
      <c r="F87" s="71" t="s">
        <v>53</v>
      </c>
      <c r="G87" s="71"/>
      <c r="H87" s="71"/>
      <c r="I87" s="71"/>
      <c r="J87" s="71"/>
      <c r="K87" s="71"/>
    </row>
    <row r="88" spans="2:11" x14ac:dyDescent="0.2">
      <c r="B88" s="71" t="s">
        <v>54</v>
      </c>
      <c r="C88" s="71"/>
      <c r="D88" s="71"/>
      <c r="E88" s="71"/>
      <c r="F88" s="71" t="s">
        <v>55</v>
      </c>
      <c r="G88" s="71"/>
      <c r="H88" s="71"/>
      <c r="I88" s="71"/>
      <c r="J88" s="71"/>
      <c r="K88" s="71"/>
    </row>
    <row r="89" spans="2:11" x14ac:dyDescent="0.2">
      <c r="B89" s="71" t="s">
        <v>19</v>
      </c>
      <c r="C89" s="71"/>
      <c r="D89" s="71"/>
      <c r="E89" s="71"/>
      <c r="F89" s="71" t="s">
        <v>30</v>
      </c>
      <c r="G89" s="71"/>
      <c r="H89" s="71"/>
      <c r="I89" s="71"/>
      <c r="J89" s="71"/>
      <c r="K89" s="71"/>
    </row>
    <row r="90" spans="2:11" x14ac:dyDescent="0.2">
      <c r="B90" s="72" t="s">
        <v>66</v>
      </c>
      <c r="C90" s="71"/>
      <c r="D90" s="71"/>
      <c r="E90" s="71"/>
      <c r="F90" s="71" t="s">
        <v>31</v>
      </c>
      <c r="G90" s="71"/>
      <c r="H90" s="71"/>
      <c r="I90" s="71"/>
      <c r="J90" s="71"/>
      <c r="K90" s="71"/>
    </row>
    <row r="91" spans="2:11" x14ac:dyDescent="0.2">
      <c r="B91" s="71"/>
      <c r="C91" s="71"/>
      <c r="D91" s="71"/>
      <c r="E91" s="71"/>
      <c r="F91" s="71"/>
      <c r="G91" s="71"/>
      <c r="H91" s="71"/>
      <c r="I91" s="71"/>
      <c r="J91" s="71"/>
      <c r="K91" s="71"/>
    </row>
    <row r="92" spans="2:11" x14ac:dyDescent="0.2">
      <c r="B92" s="71" t="s">
        <v>57</v>
      </c>
      <c r="C92" s="71"/>
      <c r="D92" s="71"/>
      <c r="E92" s="71"/>
      <c r="F92" s="71" t="s">
        <v>58</v>
      </c>
      <c r="G92" s="71"/>
      <c r="H92" s="71"/>
      <c r="I92" s="71"/>
      <c r="J92" s="71"/>
      <c r="K92" s="71"/>
    </row>
    <row r="93" spans="2:11" x14ac:dyDescent="0.2">
      <c r="B93" s="76" t="s">
        <v>59</v>
      </c>
      <c r="C93" s="76"/>
      <c r="D93" s="76"/>
      <c r="E93" s="76"/>
      <c r="F93" s="73" t="s">
        <v>60</v>
      </c>
      <c r="G93" s="73"/>
      <c r="H93" s="73"/>
      <c r="I93" s="73"/>
      <c r="J93" s="73"/>
      <c r="K93" s="73"/>
    </row>
    <row r="94" spans="2:11" x14ac:dyDescent="0.2">
      <c r="B94" s="75" t="s">
        <v>21</v>
      </c>
      <c r="C94" s="75"/>
      <c r="D94" s="75"/>
      <c r="E94" s="75"/>
      <c r="F94" s="75"/>
      <c r="G94" s="75"/>
      <c r="H94" s="75"/>
      <c r="I94" s="75"/>
      <c r="J94" s="75"/>
      <c r="K94" s="75"/>
    </row>
    <row r="95" spans="2:11" x14ac:dyDescent="0.2">
      <c r="B95" s="71" t="s">
        <v>67</v>
      </c>
      <c r="C95" s="71"/>
      <c r="D95" s="71"/>
      <c r="E95" s="71"/>
      <c r="F95" s="74" t="s">
        <v>68</v>
      </c>
      <c r="G95" s="71"/>
      <c r="H95" s="71"/>
      <c r="I95" s="71"/>
      <c r="J95" s="71"/>
      <c r="K95" s="71"/>
    </row>
    <row r="96" spans="2:11" x14ac:dyDescent="0.2">
      <c r="B96" s="71" t="s">
        <v>71</v>
      </c>
      <c r="C96" s="71"/>
      <c r="D96" s="71"/>
      <c r="E96" s="71"/>
      <c r="F96" s="74" t="s">
        <v>69</v>
      </c>
      <c r="G96" s="71"/>
      <c r="H96" s="71"/>
      <c r="I96" s="71"/>
      <c r="J96" s="71"/>
      <c r="K96" s="71"/>
    </row>
    <row r="97" spans="2:11" ht="16" thickBot="1" x14ac:dyDescent="0.25">
      <c r="B97" s="49" t="s">
        <v>72</v>
      </c>
      <c r="C97" s="49"/>
      <c r="D97" s="49"/>
      <c r="E97" s="49"/>
      <c r="F97" s="42" t="s">
        <v>70</v>
      </c>
      <c r="G97" s="42"/>
      <c r="H97" s="42"/>
      <c r="I97" s="42"/>
      <c r="J97" s="42"/>
      <c r="K97" s="42"/>
    </row>
    <row r="98" spans="2:11" ht="16" thickTop="1" x14ac:dyDescent="0.2"/>
  </sheetData>
  <mergeCells count="160">
    <mergeCell ref="I70:I72"/>
    <mergeCell ref="B92:E92"/>
    <mergeCell ref="F92:K92"/>
    <mergeCell ref="B89:E89"/>
    <mergeCell ref="B95:E95"/>
    <mergeCell ref="F95:K95"/>
    <mergeCell ref="J70:J72"/>
    <mergeCell ref="K70:K72"/>
    <mergeCell ref="B90:E91"/>
    <mergeCell ref="F90:K91"/>
    <mergeCell ref="B94:K94"/>
    <mergeCell ref="B93:E93"/>
    <mergeCell ref="F89:K89"/>
    <mergeCell ref="B85:E85"/>
    <mergeCell ref="F85:K85"/>
    <mergeCell ref="B86:E86"/>
    <mergeCell ref="F86:K86"/>
    <mergeCell ref="B87:E87"/>
    <mergeCell ref="F87:K87"/>
    <mergeCell ref="B76:E76"/>
    <mergeCell ref="F76:K76"/>
    <mergeCell ref="B77:K77"/>
    <mergeCell ref="B97:E97"/>
    <mergeCell ref="F97:K97"/>
    <mergeCell ref="B88:E88"/>
    <mergeCell ref="F88:K88"/>
    <mergeCell ref="F93:K93"/>
    <mergeCell ref="B96:E96"/>
    <mergeCell ref="F96:K96"/>
    <mergeCell ref="B79:E79"/>
    <mergeCell ref="F79:K79"/>
    <mergeCell ref="B80:E80"/>
    <mergeCell ref="F80:K80"/>
    <mergeCell ref="B81:E81"/>
    <mergeCell ref="F81:K81"/>
    <mergeCell ref="B82:E82"/>
    <mergeCell ref="F82:K82"/>
    <mergeCell ref="B83:E84"/>
    <mergeCell ref="F83:K84"/>
    <mergeCell ref="J58:J60"/>
    <mergeCell ref="K58:K60"/>
    <mergeCell ref="B61:B63"/>
    <mergeCell ref="C61:C63"/>
    <mergeCell ref="B78:E78"/>
    <mergeCell ref="F78:K78"/>
    <mergeCell ref="B58:B60"/>
    <mergeCell ref="C58:C60"/>
    <mergeCell ref="F58:F60"/>
    <mergeCell ref="G58:G60"/>
    <mergeCell ref="H58:H60"/>
    <mergeCell ref="I58:I60"/>
    <mergeCell ref="F61:F63"/>
    <mergeCell ref="G61:G63"/>
    <mergeCell ref="H61:H63"/>
    <mergeCell ref="I61:I63"/>
    <mergeCell ref="J61:J63"/>
    <mergeCell ref="K61:K63"/>
    <mergeCell ref="B64:B66"/>
    <mergeCell ref="C64:C66"/>
    <mergeCell ref="F64:F66"/>
    <mergeCell ref="F70:F72"/>
    <mergeCell ref="G70:G72"/>
    <mergeCell ref="H70:H72"/>
    <mergeCell ref="B52:B54"/>
    <mergeCell ref="C52:C54"/>
    <mergeCell ref="F52:F54"/>
    <mergeCell ref="G52:G54"/>
    <mergeCell ref="H52:H54"/>
    <mergeCell ref="I52:I54"/>
    <mergeCell ref="J52:J54"/>
    <mergeCell ref="K52:K54"/>
    <mergeCell ref="B75:K75"/>
    <mergeCell ref="G64:G66"/>
    <mergeCell ref="H64:H66"/>
    <mergeCell ref="I64:I66"/>
    <mergeCell ref="J64:J66"/>
    <mergeCell ref="K64:K66"/>
    <mergeCell ref="B67:B69"/>
    <mergeCell ref="C67:C69"/>
    <mergeCell ref="F67:F69"/>
    <mergeCell ref="G67:G69"/>
    <mergeCell ref="H67:H69"/>
    <mergeCell ref="I67:I69"/>
    <mergeCell ref="J67:J69"/>
    <mergeCell ref="K67:K69"/>
    <mergeCell ref="B70:B72"/>
    <mergeCell ref="C70:C72"/>
    <mergeCell ref="B46:B48"/>
    <mergeCell ref="C46:C48"/>
    <mergeCell ref="F46:F48"/>
    <mergeCell ref="G46:G48"/>
    <mergeCell ref="H46:H48"/>
    <mergeCell ref="I46:I48"/>
    <mergeCell ref="J46:J48"/>
    <mergeCell ref="K46:K48"/>
    <mergeCell ref="B49:B51"/>
    <mergeCell ref="C49:C51"/>
    <mergeCell ref="F49:F51"/>
    <mergeCell ref="G49:G51"/>
    <mergeCell ref="H49:H51"/>
    <mergeCell ref="I49:I51"/>
    <mergeCell ref="J49:J51"/>
    <mergeCell ref="K49:K51"/>
    <mergeCell ref="B40:B42"/>
    <mergeCell ref="C40:C42"/>
    <mergeCell ref="F40:F42"/>
    <mergeCell ref="G40:G42"/>
    <mergeCell ref="H40:H42"/>
    <mergeCell ref="I40:I42"/>
    <mergeCell ref="J40:J42"/>
    <mergeCell ref="K40:K42"/>
    <mergeCell ref="B43:B45"/>
    <mergeCell ref="C43:C45"/>
    <mergeCell ref="F43:F45"/>
    <mergeCell ref="G43:G45"/>
    <mergeCell ref="H43:H45"/>
    <mergeCell ref="I43:I45"/>
    <mergeCell ref="J43:J45"/>
    <mergeCell ref="K43:K45"/>
    <mergeCell ref="B31:B33"/>
    <mergeCell ref="C31:C33"/>
    <mergeCell ref="F31:F33"/>
    <mergeCell ref="G31:G33"/>
    <mergeCell ref="H31:H33"/>
    <mergeCell ref="I31:I33"/>
    <mergeCell ref="J31:J33"/>
    <mergeCell ref="K31:K33"/>
    <mergeCell ref="B34:B36"/>
    <mergeCell ref="C34:C36"/>
    <mergeCell ref="F34:F36"/>
    <mergeCell ref="G34:G36"/>
    <mergeCell ref="H34:H36"/>
    <mergeCell ref="I34:I36"/>
    <mergeCell ref="J34:J36"/>
    <mergeCell ref="K34:K36"/>
    <mergeCell ref="B25:B27"/>
    <mergeCell ref="C25:C27"/>
    <mergeCell ref="F25:F27"/>
    <mergeCell ref="G25:G27"/>
    <mergeCell ref="H25:H27"/>
    <mergeCell ref="I25:I27"/>
    <mergeCell ref="J25:J27"/>
    <mergeCell ref="K25:K27"/>
    <mergeCell ref="B28:B30"/>
    <mergeCell ref="C28:C30"/>
    <mergeCell ref="F28:F30"/>
    <mergeCell ref="G28:G30"/>
    <mergeCell ref="H28:H30"/>
    <mergeCell ref="I28:I30"/>
    <mergeCell ref="J28:J30"/>
    <mergeCell ref="K28:K30"/>
    <mergeCell ref="A2:L2"/>
    <mergeCell ref="B22:B24"/>
    <mergeCell ref="C22:C24"/>
    <mergeCell ref="F22:F24"/>
    <mergeCell ref="G22:G24"/>
    <mergeCell ref="H22:H24"/>
    <mergeCell ref="I22:I24"/>
    <mergeCell ref="J22:J24"/>
    <mergeCell ref="K22:K24"/>
  </mergeCells>
  <pageMargins left="0.7" right="0.7" top="0.5" bottom="0.5" header="0.3" footer="0.3"/>
  <pageSetup scale="81" orientation="landscape" verticalDpi="0" r:id="rId1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99"/>
  <sheetViews>
    <sheetView showGridLines="0" zoomScaleNormal="100" zoomScaleSheetLayoutView="100" workbookViewId="0">
      <selection activeCell="F21" sqref="F21"/>
    </sheetView>
  </sheetViews>
  <sheetFormatPr baseColWidth="10" defaultColWidth="9.1640625" defaultRowHeight="15" x14ac:dyDescent="0.2"/>
  <cols>
    <col min="1" max="1" width="5.6640625" style="5" customWidth="1"/>
    <col min="2" max="7" width="13.83203125" style="5" customWidth="1"/>
    <col min="8" max="8" width="13.83203125" style="5" hidden="1" customWidth="1"/>
    <col min="9" max="11" width="13.83203125" style="5" customWidth="1"/>
    <col min="12" max="12" width="9.6640625" style="5" customWidth="1"/>
    <col min="13" max="16384" width="9.1640625" style="5"/>
  </cols>
  <sheetData>
    <row r="2" spans="1:12" ht="21" x14ac:dyDescent="0.25">
      <c r="A2" s="39" t="s">
        <v>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4" spans="1:12" x14ac:dyDescent="0.2">
      <c r="B4" s="6" t="s">
        <v>6</v>
      </c>
    </row>
    <row r="5" spans="1:12" s="28" customFormat="1" ht="34" x14ac:dyDescent="0.25">
      <c r="B5" s="29" t="s">
        <v>44</v>
      </c>
      <c r="C5" s="29" t="s">
        <v>82</v>
      </c>
      <c r="D5" s="29" t="s">
        <v>1</v>
      </c>
      <c r="E5" s="29" t="s">
        <v>5</v>
      </c>
    </row>
    <row r="6" spans="1:12" x14ac:dyDescent="0.2">
      <c r="B6" s="30"/>
      <c r="C6" s="31"/>
      <c r="D6" s="17">
        <f>C6*0.3</f>
        <v>0</v>
      </c>
      <c r="E6" s="18" t="e">
        <f>+D6/C6</f>
        <v>#DIV/0!</v>
      </c>
    </row>
    <row r="7" spans="1:12" x14ac:dyDescent="0.2">
      <c r="B7" s="30"/>
      <c r="C7" s="31"/>
      <c r="D7" s="17">
        <f>C7*0.3</f>
        <v>0</v>
      </c>
      <c r="E7" s="18" t="e">
        <f>+D7/C7</f>
        <v>#DIV/0!</v>
      </c>
    </row>
    <row r="8" spans="1:12" x14ac:dyDescent="0.2">
      <c r="B8" s="30"/>
      <c r="C8" s="31"/>
      <c r="D8" s="17">
        <f>C8*0.3</f>
        <v>0</v>
      </c>
      <c r="E8" s="18" t="e">
        <f>+D8/C8</f>
        <v>#DIV/0!</v>
      </c>
    </row>
    <row r="9" spans="1:12" x14ac:dyDescent="0.2">
      <c r="B9" s="30"/>
      <c r="C9" s="31"/>
      <c r="D9" s="17">
        <f>C9*0.3</f>
        <v>0</v>
      </c>
      <c r="E9" s="18" t="e">
        <f>+D9/C9</f>
        <v>#DIV/0!</v>
      </c>
    </row>
    <row r="10" spans="1:12" x14ac:dyDescent="0.2">
      <c r="B10" s="30"/>
      <c r="C10" s="31"/>
      <c r="D10" s="17">
        <f>C10*0.3</f>
        <v>0</v>
      </c>
      <c r="E10" s="18" t="e">
        <f>+D10/C10</f>
        <v>#DIV/0!</v>
      </c>
    </row>
    <row r="12" spans="1:12" x14ac:dyDescent="0.2">
      <c r="B12" s="6" t="s">
        <v>45</v>
      </c>
    </row>
    <row r="13" spans="1:12" s="28" customFormat="1" ht="66" x14ac:dyDescent="0.25">
      <c r="B13" s="29" t="s">
        <v>44</v>
      </c>
      <c r="C13" s="29" t="s">
        <v>82</v>
      </c>
      <c r="D13" s="29" t="s">
        <v>46</v>
      </c>
      <c r="E13" s="29" t="s">
        <v>47</v>
      </c>
      <c r="F13" s="29" t="s">
        <v>84</v>
      </c>
      <c r="G13" s="29" t="s">
        <v>48</v>
      </c>
      <c r="I13" s="29" t="s">
        <v>47</v>
      </c>
    </row>
    <row r="14" spans="1:12" x14ac:dyDescent="0.2">
      <c r="B14" s="30"/>
      <c r="C14" s="31"/>
      <c r="D14" s="17">
        <f>C14*0.3</f>
        <v>0</v>
      </c>
      <c r="E14" s="18" t="e">
        <f>+D14/C14</f>
        <v>#DIV/0!</v>
      </c>
      <c r="F14" s="31"/>
      <c r="G14" s="17">
        <f>F14*0.054</f>
        <v>0</v>
      </c>
      <c r="I14" s="18" t="e">
        <f>+G14/F14</f>
        <v>#DIV/0!</v>
      </c>
    </row>
    <row r="15" spans="1:12" x14ac:dyDescent="0.2">
      <c r="B15" s="30"/>
      <c r="C15" s="31"/>
      <c r="D15" s="17">
        <f>C15*0.3</f>
        <v>0</v>
      </c>
      <c r="E15" s="18" t="e">
        <f>+D15/C15</f>
        <v>#DIV/0!</v>
      </c>
      <c r="F15" s="31"/>
      <c r="G15" s="17">
        <f>F15*0.054</f>
        <v>0</v>
      </c>
      <c r="I15" s="18" t="e">
        <f>+G15/F15</f>
        <v>#DIV/0!</v>
      </c>
    </row>
    <row r="16" spans="1:12" x14ac:dyDescent="0.2">
      <c r="B16" s="30"/>
      <c r="C16" s="31"/>
      <c r="D16" s="17">
        <f>C16*0.3</f>
        <v>0</v>
      </c>
      <c r="E16" s="18" t="e">
        <f>+D16/C16</f>
        <v>#DIV/0!</v>
      </c>
      <c r="F16" s="31"/>
      <c r="G16" s="17">
        <f>F16*0.054</f>
        <v>0</v>
      </c>
      <c r="I16" s="18" t="e">
        <f>+G16/F16</f>
        <v>#DIV/0!</v>
      </c>
    </row>
    <row r="17" spans="2:13" x14ac:dyDescent="0.2">
      <c r="B17" s="30"/>
      <c r="C17" s="31"/>
      <c r="D17" s="17">
        <f>C17*0.3</f>
        <v>0</v>
      </c>
      <c r="E17" s="18" t="e">
        <f>+D17/C17</f>
        <v>#DIV/0!</v>
      </c>
      <c r="F17" s="31"/>
      <c r="G17" s="17">
        <f>F17*0.054</f>
        <v>0</v>
      </c>
      <c r="I17" s="18" t="e">
        <f>+G17/F17</f>
        <v>#DIV/0!</v>
      </c>
    </row>
    <row r="18" spans="2:13" x14ac:dyDescent="0.2">
      <c r="B18" s="30"/>
      <c r="C18" s="31"/>
      <c r="D18" s="17">
        <f>C18*0.3</f>
        <v>0</v>
      </c>
      <c r="E18" s="18" t="e">
        <f>+D18/C18</f>
        <v>#DIV/0!</v>
      </c>
      <c r="F18" s="31"/>
      <c r="G18" s="17">
        <f>F18*0.054</f>
        <v>0</v>
      </c>
      <c r="I18" s="18" t="e">
        <f>+G18/F18</f>
        <v>#DIV/0!</v>
      </c>
    </row>
    <row r="20" spans="2:13" x14ac:dyDescent="0.2">
      <c r="B20" s="6" t="s">
        <v>73</v>
      </c>
    </row>
    <row r="21" spans="2:13" s="28" customFormat="1" ht="50" x14ac:dyDescent="0.25">
      <c r="B21" s="29" t="s">
        <v>44</v>
      </c>
      <c r="C21" s="29" t="s">
        <v>82</v>
      </c>
      <c r="D21" s="29" t="s">
        <v>63</v>
      </c>
      <c r="E21" s="29" t="s">
        <v>83</v>
      </c>
      <c r="F21" s="29" t="s">
        <v>7</v>
      </c>
      <c r="G21" s="29" t="s">
        <v>36</v>
      </c>
      <c r="H21" s="29" t="s">
        <v>35</v>
      </c>
      <c r="I21" s="29" t="s">
        <v>74</v>
      </c>
      <c r="J21" s="29" t="s">
        <v>1</v>
      </c>
      <c r="K21" s="29" t="s">
        <v>5</v>
      </c>
      <c r="L21" s="32"/>
    </row>
    <row r="22" spans="2:13" x14ac:dyDescent="0.2">
      <c r="B22" s="50"/>
      <c r="C22" s="53"/>
      <c r="D22" s="33"/>
      <c r="E22" s="31"/>
      <c r="F22" s="62">
        <f>(D22*E22/4131)+(D23*E23/4131)+(D24*E24/4131)</f>
        <v>0</v>
      </c>
      <c r="G22" s="59">
        <f>C22*0.00094+F22</f>
        <v>0</v>
      </c>
      <c r="H22" s="56">
        <f>MATCH(G22,'Motor Efficiencies'!$B$2:$B$21,-1)</f>
        <v>20</v>
      </c>
      <c r="I22" s="65">
        <f>VLOOKUP(H22,'Motor Efficiencies'!$A$2:$C$21,3,FALSE)/100</f>
        <v>0.82499999999999996</v>
      </c>
      <c r="J22" s="68">
        <f>G22*746/(I22)</f>
        <v>0</v>
      </c>
      <c r="K22" s="62" t="e">
        <f>+J22/C22</f>
        <v>#DIV/0!</v>
      </c>
      <c r="L22" s="34"/>
      <c r="M22" s="35"/>
    </row>
    <row r="23" spans="2:13" x14ac:dyDescent="0.2">
      <c r="B23" s="51"/>
      <c r="C23" s="54"/>
      <c r="D23" s="33"/>
      <c r="E23" s="31"/>
      <c r="F23" s="63"/>
      <c r="G23" s="60"/>
      <c r="H23" s="57"/>
      <c r="I23" s="66"/>
      <c r="J23" s="69"/>
      <c r="K23" s="63"/>
      <c r="L23" s="34"/>
      <c r="M23" s="35"/>
    </row>
    <row r="24" spans="2:13" x14ac:dyDescent="0.2">
      <c r="B24" s="52"/>
      <c r="C24" s="55"/>
      <c r="D24" s="33"/>
      <c r="E24" s="31"/>
      <c r="F24" s="64"/>
      <c r="G24" s="61"/>
      <c r="H24" s="58"/>
      <c r="I24" s="67"/>
      <c r="J24" s="70"/>
      <c r="K24" s="64"/>
      <c r="L24" s="34"/>
      <c r="M24" s="35"/>
    </row>
    <row r="25" spans="2:13" x14ac:dyDescent="0.2">
      <c r="B25" s="50"/>
      <c r="C25" s="53"/>
      <c r="D25" s="33"/>
      <c r="E25" s="31"/>
      <c r="F25" s="62">
        <f>(D25*E25/4131)+(D26*E26/4131)+(D27*E27/4131)</f>
        <v>0</v>
      </c>
      <c r="G25" s="59">
        <f>C25*0.00094+F25</f>
        <v>0</v>
      </c>
      <c r="H25" s="56">
        <f>MATCH(G25,'Motor Efficiencies'!$B$2:$B$21,-1)</f>
        <v>20</v>
      </c>
      <c r="I25" s="65">
        <f>VLOOKUP(H25,'Motor Efficiencies'!$A$2:$C$21,3,FALSE)/100</f>
        <v>0.82499999999999996</v>
      </c>
      <c r="J25" s="68">
        <f>G25*746/(I25)</f>
        <v>0</v>
      </c>
      <c r="K25" s="62" t="e">
        <f>+J25/C25</f>
        <v>#DIV/0!</v>
      </c>
    </row>
    <row r="26" spans="2:13" x14ac:dyDescent="0.2">
      <c r="B26" s="51"/>
      <c r="C26" s="54"/>
      <c r="D26" s="33"/>
      <c r="E26" s="31"/>
      <c r="F26" s="63"/>
      <c r="G26" s="60"/>
      <c r="H26" s="57"/>
      <c r="I26" s="66"/>
      <c r="J26" s="69"/>
      <c r="K26" s="63"/>
    </row>
    <row r="27" spans="2:13" x14ac:dyDescent="0.2">
      <c r="B27" s="52"/>
      <c r="C27" s="55"/>
      <c r="D27" s="33"/>
      <c r="E27" s="31"/>
      <c r="F27" s="64"/>
      <c r="G27" s="61"/>
      <c r="H27" s="58"/>
      <c r="I27" s="67"/>
      <c r="J27" s="70"/>
      <c r="K27" s="64"/>
    </row>
    <row r="28" spans="2:13" x14ac:dyDescent="0.2">
      <c r="B28" s="50"/>
      <c r="C28" s="53"/>
      <c r="D28" s="33"/>
      <c r="E28" s="31"/>
      <c r="F28" s="62">
        <f>(D28*E28/4131)+(D29*E29/4131)+(D30*E30/4131)</f>
        <v>0</v>
      </c>
      <c r="G28" s="59">
        <f>C28*0.00094+F28</f>
        <v>0</v>
      </c>
      <c r="H28" s="56">
        <f>MATCH(G28,'Motor Efficiencies'!$B$2:$B$21,-1)</f>
        <v>20</v>
      </c>
      <c r="I28" s="65">
        <f>VLOOKUP(H28,'Motor Efficiencies'!$A$2:$C$21,3,FALSE)/100</f>
        <v>0.82499999999999996</v>
      </c>
      <c r="J28" s="68">
        <f>G28*746/(I28)</f>
        <v>0</v>
      </c>
      <c r="K28" s="62" t="e">
        <f>+J28/C28</f>
        <v>#DIV/0!</v>
      </c>
    </row>
    <row r="29" spans="2:13" x14ac:dyDescent="0.2">
      <c r="B29" s="51"/>
      <c r="C29" s="54"/>
      <c r="D29" s="33"/>
      <c r="E29" s="31"/>
      <c r="F29" s="63"/>
      <c r="G29" s="60"/>
      <c r="H29" s="57"/>
      <c r="I29" s="66"/>
      <c r="J29" s="69"/>
      <c r="K29" s="63"/>
    </row>
    <row r="30" spans="2:13" x14ac:dyDescent="0.2">
      <c r="B30" s="52"/>
      <c r="C30" s="55"/>
      <c r="D30" s="33"/>
      <c r="E30" s="31"/>
      <c r="F30" s="64"/>
      <c r="G30" s="61"/>
      <c r="H30" s="58"/>
      <c r="I30" s="67"/>
      <c r="J30" s="70"/>
      <c r="K30" s="64"/>
    </row>
    <row r="31" spans="2:13" x14ac:dyDescent="0.2">
      <c r="B31" s="50"/>
      <c r="C31" s="53"/>
      <c r="D31" s="33"/>
      <c r="E31" s="31"/>
      <c r="F31" s="62">
        <f>(D31*E31/4131)+(D32*E32/4131)+(D33*E33/4131)</f>
        <v>0</v>
      </c>
      <c r="G31" s="59">
        <f>C31*0.00094+F31</f>
        <v>0</v>
      </c>
      <c r="H31" s="56">
        <f>MATCH(G31,'Motor Efficiencies'!$B$2:$B$21,-1)</f>
        <v>20</v>
      </c>
      <c r="I31" s="65">
        <f>VLOOKUP(H31,'Motor Efficiencies'!$A$2:$C$21,3,FALSE)/100</f>
        <v>0.82499999999999996</v>
      </c>
      <c r="J31" s="68">
        <f>G31*746/(I31)</f>
        <v>0</v>
      </c>
      <c r="K31" s="62" t="e">
        <f>+J31/C31</f>
        <v>#DIV/0!</v>
      </c>
    </row>
    <row r="32" spans="2:13" x14ac:dyDescent="0.2">
      <c r="B32" s="51"/>
      <c r="C32" s="54"/>
      <c r="D32" s="33"/>
      <c r="E32" s="31"/>
      <c r="F32" s="63"/>
      <c r="G32" s="60"/>
      <c r="H32" s="57"/>
      <c r="I32" s="66"/>
      <c r="J32" s="69"/>
      <c r="K32" s="63"/>
    </row>
    <row r="33" spans="2:12" x14ac:dyDescent="0.2">
      <c r="B33" s="52"/>
      <c r="C33" s="55"/>
      <c r="D33" s="33"/>
      <c r="E33" s="31"/>
      <c r="F33" s="64"/>
      <c r="G33" s="61"/>
      <c r="H33" s="58"/>
      <c r="I33" s="67"/>
      <c r="J33" s="70"/>
      <c r="K33" s="64"/>
    </row>
    <row r="34" spans="2:12" x14ac:dyDescent="0.2">
      <c r="B34" s="50"/>
      <c r="C34" s="53"/>
      <c r="D34" s="33"/>
      <c r="E34" s="31"/>
      <c r="F34" s="62">
        <f>(D34*E34/4131)+(D35*E35/4131)+(D36*E36/4131)</f>
        <v>0</v>
      </c>
      <c r="G34" s="59">
        <f>C34*0.00094+F34</f>
        <v>0</v>
      </c>
      <c r="H34" s="56">
        <f>MATCH(G34,'Motor Efficiencies'!$B$2:$B$21,-1)</f>
        <v>20</v>
      </c>
      <c r="I34" s="65">
        <f>VLOOKUP(H34,'Motor Efficiencies'!$A$2:$C$21,3,FALSE)/100</f>
        <v>0.82499999999999996</v>
      </c>
      <c r="J34" s="68">
        <f>G34*746/(I34)</f>
        <v>0</v>
      </c>
      <c r="K34" s="62" t="e">
        <f>+J34/C34</f>
        <v>#DIV/0!</v>
      </c>
    </row>
    <row r="35" spans="2:12" x14ac:dyDescent="0.2">
      <c r="B35" s="51"/>
      <c r="C35" s="54"/>
      <c r="D35" s="33"/>
      <c r="E35" s="31"/>
      <c r="F35" s="63"/>
      <c r="G35" s="60"/>
      <c r="H35" s="57"/>
      <c r="I35" s="66"/>
      <c r="J35" s="69"/>
      <c r="K35" s="63"/>
    </row>
    <row r="36" spans="2:12" x14ac:dyDescent="0.2">
      <c r="B36" s="52"/>
      <c r="C36" s="55"/>
      <c r="D36" s="33"/>
      <c r="E36" s="31"/>
      <c r="F36" s="64"/>
      <c r="G36" s="61"/>
      <c r="H36" s="58"/>
      <c r="I36" s="67"/>
      <c r="J36" s="70"/>
      <c r="K36" s="64"/>
    </row>
    <row r="37" spans="2:12" x14ac:dyDescent="0.2">
      <c r="C37" s="36"/>
      <c r="F37" s="37"/>
      <c r="G37" s="37"/>
    </row>
    <row r="38" spans="2:12" x14ac:dyDescent="0.2">
      <c r="B38" s="6" t="s">
        <v>43</v>
      </c>
    </row>
    <row r="39" spans="2:12" s="28" customFormat="1" ht="50" x14ac:dyDescent="0.25">
      <c r="B39" s="29" t="s">
        <v>44</v>
      </c>
      <c r="C39" s="29" t="s">
        <v>82</v>
      </c>
      <c r="D39" s="29" t="s">
        <v>63</v>
      </c>
      <c r="E39" s="29" t="s">
        <v>83</v>
      </c>
      <c r="F39" s="29" t="s">
        <v>7</v>
      </c>
      <c r="G39" s="29" t="s">
        <v>36</v>
      </c>
      <c r="H39" s="29" t="s">
        <v>35</v>
      </c>
      <c r="I39" s="29" t="s">
        <v>74</v>
      </c>
      <c r="J39" s="29" t="s">
        <v>1</v>
      </c>
      <c r="K39" s="29" t="s">
        <v>5</v>
      </c>
      <c r="L39" s="32"/>
    </row>
    <row r="40" spans="2:12" x14ac:dyDescent="0.2">
      <c r="B40" s="50"/>
      <c r="C40" s="53"/>
      <c r="D40" s="33"/>
      <c r="E40" s="31"/>
      <c r="F40" s="62">
        <f>(D40*E40/4131)+(D41*E41/4131)+(D42*E42/4131)</f>
        <v>0</v>
      </c>
      <c r="G40" s="59">
        <f>C40*0.0013+F40</f>
        <v>0</v>
      </c>
      <c r="H40" s="56">
        <f>MATCH(G40,'Motor Efficiencies'!$B$2:$B$21,-1)</f>
        <v>20</v>
      </c>
      <c r="I40" s="65">
        <f>VLOOKUP(H40,'Motor Efficiencies'!$A$2:$C$21,3,FALSE)/100</f>
        <v>0.82499999999999996</v>
      </c>
      <c r="J40" s="68">
        <f>G40*746/(I40)</f>
        <v>0</v>
      </c>
      <c r="K40" s="62" t="e">
        <f>+J40/C40</f>
        <v>#DIV/0!</v>
      </c>
    </row>
    <row r="41" spans="2:12" x14ac:dyDescent="0.2">
      <c r="B41" s="51"/>
      <c r="C41" s="54"/>
      <c r="D41" s="33"/>
      <c r="E41" s="31"/>
      <c r="F41" s="63"/>
      <c r="G41" s="60"/>
      <c r="H41" s="57"/>
      <c r="I41" s="66"/>
      <c r="J41" s="69"/>
      <c r="K41" s="63"/>
    </row>
    <row r="42" spans="2:12" x14ac:dyDescent="0.2">
      <c r="B42" s="52"/>
      <c r="C42" s="55"/>
      <c r="D42" s="33"/>
      <c r="E42" s="31"/>
      <c r="F42" s="64"/>
      <c r="G42" s="61"/>
      <c r="H42" s="58"/>
      <c r="I42" s="67"/>
      <c r="J42" s="70"/>
      <c r="K42" s="64"/>
    </row>
    <row r="43" spans="2:12" x14ac:dyDescent="0.2">
      <c r="B43" s="50"/>
      <c r="C43" s="53"/>
      <c r="D43" s="33"/>
      <c r="E43" s="31"/>
      <c r="F43" s="62">
        <f>(D43*E43/4131)+(D44*E44/4131)+(D45*E45/4131)</f>
        <v>0</v>
      </c>
      <c r="G43" s="59">
        <f>C43*0.0013+F43</f>
        <v>0</v>
      </c>
      <c r="H43" s="56">
        <f>MATCH(G43,'Motor Efficiencies'!$B$2:$B$21,-1)</f>
        <v>20</v>
      </c>
      <c r="I43" s="65">
        <f>VLOOKUP(H43,'Motor Efficiencies'!$A$2:$C$21,3,FALSE)/100</f>
        <v>0.82499999999999996</v>
      </c>
      <c r="J43" s="68">
        <f>G43*746/(I43)</f>
        <v>0</v>
      </c>
      <c r="K43" s="62" t="e">
        <f>+J43/C43</f>
        <v>#DIV/0!</v>
      </c>
    </row>
    <row r="44" spans="2:12" x14ac:dyDescent="0.2">
      <c r="B44" s="51"/>
      <c r="C44" s="54"/>
      <c r="D44" s="33"/>
      <c r="E44" s="31"/>
      <c r="F44" s="63"/>
      <c r="G44" s="60"/>
      <c r="H44" s="57"/>
      <c r="I44" s="66"/>
      <c r="J44" s="69"/>
      <c r="K44" s="63"/>
    </row>
    <row r="45" spans="2:12" x14ac:dyDescent="0.2">
      <c r="B45" s="52"/>
      <c r="C45" s="55"/>
      <c r="D45" s="33"/>
      <c r="E45" s="31"/>
      <c r="F45" s="64"/>
      <c r="G45" s="61"/>
      <c r="H45" s="58"/>
      <c r="I45" s="67"/>
      <c r="J45" s="70"/>
      <c r="K45" s="64"/>
    </row>
    <row r="46" spans="2:12" x14ac:dyDescent="0.2">
      <c r="B46" s="50"/>
      <c r="C46" s="53"/>
      <c r="D46" s="33"/>
      <c r="E46" s="31"/>
      <c r="F46" s="62">
        <f>(D46*E46/4131)+(D47*E47/4131)+(D48*E48/4131)</f>
        <v>0</v>
      </c>
      <c r="G46" s="59">
        <f>C46*0.0013+F46</f>
        <v>0</v>
      </c>
      <c r="H46" s="56">
        <f>MATCH(G46,'Motor Efficiencies'!$B$2:$B$21,-1)</f>
        <v>20</v>
      </c>
      <c r="I46" s="65">
        <f>VLOOKUP(H46,'Motor Efficiencies'!$A$2:$C$21,3,FALSE)/100</f>
        <v>0.82499999999999996</v>
      </c>
      <c r="J46" s="68">
        <f>G46*746/(I46)</f>
        <v>0</v>
      </c>
      <c r="K46" s="62" t="e">
        <f>+J46/C46</f>
        <v>#DIV/0!</v>
      </c>
    </row>
    <row r="47" spans="2:12" x14ac:dyDescent="0.2">
      <c r="B47" s="51"/>
      <c r="C47" s="54"/>
      <c r="D47" s="33"/>
      <c r="E47" s="31"/>
      <c r="F47" s="63"/>
      <c r="G47" s="60"/>
      <c r="H47" s="57"/>
      <c r="I47" s="66"/>
      <c r="J47" s="69"/>
      <c r="K47" s="63"/>
    </row>
    <row r="48" spans="2:12" x14ac:dyDescent="0.2">
      <c r="B48" s="52"/>
      <c r="C48" s="55"/>
      <c r="D48" s="33"/>
      <c r="E48" s="31"/>
      <c r="F48" s="64"/>
      <c r="G48" s="61"/>
      <c r="H48" s="58"/>
      <c r="I48" s="67"/>
      <c r="J48" s="70"/>
      <c r="K48" s="64"/>
    </row>
    <row r="49" spans="2:12" x14ac:dyDescent="0.2">
      <c r="B49" s="50"/>
      <c r="C49" s="53"/>
      <c r="D49" s="33"/>
      <c r="E49" s="31"/>
      <c r="F49" s="62">
        <f>(D49*E49/4131)+(D50*E50/4131)+(D51*E51/4131)</f>
        <v>0</v>
      </c>
      <c r="G49" s="59">
        <f>C49*0.0013+F49</f>
        <v>0</v>
      </c>
      <c r="H49" s="56">
        <f>MATCH(G49,'Motor Efficiencies'!$B$2:$B$21,-1)</f>
        <v>20</v>
      </c>
      <c r="I49" s="65">
        <f>VLOOKUP(H49,'Motor Efficiencies'!$A$2:$C$21,3,FALSE)/100</f>
        <v>0.82499999999999996</v>
      </c>
      <c r="J49" s="68">
        <f>G49*746/(I49)</f>
        <v>0</v>
      </c>
      <c r="K49" s="62" t="e">
        <f>+J49/C49</f>
        <v>#DIV/0!</v>
      </c>
    </row>
    <row r="50" spans="2:12" x14ac:dyDescent="0.2">
      <c r="B50" s="51"/>
      <c r="C50" s="54"/>
      <c r="D50" s="33"/>
      <c r="E50" s="31"/>
      <c r="F50" s="63"/>
      <c r="G50" s="60"/>
      <c r="H50" s="57"/>
      <c r="I50" s="66"/>
      <c r="J50" s="69"/>
      <c r="K50" s="63"/>
    </row>
    <row r="51" spans="2:12" x14ac:dyDescent="0.2">
      <c r="B51" s="52"/>
      <c r="C51" s="55"/>
      <c r="D51" s="33"/>
      <c r="E51" s="31"/>
      <c r="F51" s="64"/>
      <c r="G51" s="61"/>
      <c r="H51" s="58"/>
      <c r="I51" s="67"/>
      <c r="J51" s="70"/>
      <c r="K51" s="64"/>
    </row>
    <row r="52" spans="2:12" x14ac:dyDescent="0.2">
      <c r="B52" s="50"/>
      <c r="C52" s="53"/>
      <c r="D52" s="33"/>
      <c r="E52" s="31"/>
      <c r="F52" s="62">
        <f>(D52*E52/4131)+(D53*E53/4131)+(D54*E54/4131)</f>
        <v>0</v>
      </c>
      <c r="G52" s="59">
        <f>C52*0.0013+F52</f>
        <v>0</v>
      </c>
      <c r="H52" s="56">
        <f>MATCH(G52,'Motor Efficiencies'!$B$2:$B$21,-1)</f>
        <v>20</v>
      </c>
      <c r="I52" s="65">
        <f>VLOOKUP(H52,'Motor Efficiencies'!$A$2:$C$21,3,FALSE)/100</f>
        <v>0.82499999999999996</v>
      </c>
      <c r="J52" s="68">
        <f>G52*746/(I52)</f>
        <v>0</v>
      </c>
      <c r="K52" s="62" t="e">
        <f>+J52/C52</f>
        <v>#DIV/0!</v>
      </c>
    </row>
    <row r="53" spans="2:12" x14ac:dyDescent="0.2">
      <c r="B53" s="51"/>
      <c r="C53" s="54"/>
      <c r="D53" s="33"/>
      <c r="E53" s="31"/>
      <c r="F53" s="63"/>
      <c r="G53" s="60"/>
      <c r="H53" s="57"/>
      <c r="I53" s="66"/>
      <c r="J53" s="69"/>
      <c r="K53" s="63"/>
    </row>
    <row r="54" spans="2:12" x14ac:dyDescent="0.2">
      <c r="B54" s="52"/>
      <c r="C54" s="55"/>
      <c r="D54" s="33"/>
      <c r="E54" s="31"/>
      <c r="F54" s="64"/>
      <c r="G54" s="61"/>
      <c r="H54" s="58"/>
      <c r="I54" s="67"/>
      <c r="J54" s="70"/>
      <c r="K54" s="64"/>
    </row>
    <row r="56" spans="2:12" x14ac:dyDescent="0.2">
      <c r="B56" s="6" t="s">
        <v>62</v>
      </c>
    </row>
    <row r="57" spans="2:12" s="28" customFormat="1" ht="50" x14ac:dyDescent="0.25">
      <c r="B57" s="29" t="s">
        <v>44</v>
      </c>
      <c r="C57" s="29" t="s">
        <v>82</v>
      </c>
      <c r="D57" s="29" t="s">
        <v>63</v>
      </c>
      <c r="E57" s="29" t="s">
        <v>83</v>
      </c>
      <c r="F57" s="29" t="s">
        <v>7</v>
      </c>
      <c r="G57" s="29" t="s">
        <v>36</v>
      </c>
      <c r="H57" s="29" t="s">
        <v>35</v>
      </c>
      <c r="I57" s="29" t="s">
        <v>74</v>
      </c>
      <c r="J57" s="29" t="s">
        <v>1</v>
      </c>
      <c r="K57" s="29" t="s">
        <v>5</v>
      </c>
      <c r="L57" s="32"/>
    </row>
    <row r="58" spans="2:12" x14ac:dyDescent="0.2">
      <c r="B58" s="50"/>
      <c r="C58" s="53"/>
      <c r="D58" s="33"/>
      <c r="E58" s="31"/>
      <c r="F58" s="62">
        <f>(D58*E58/4131)+(D59*E59/4131)+(D60*E60/4131)</f>
        <v>0</v>
      </c>
      <c r="G58" s="59">
        <f>C58*0.00062+F58</f>
        <v>0</v>
      </c>
      <c r="H58" s="56">
        <f>MATCH(G58,'Motor Efficiencies'!$B$2:$B$21,-1)</f>
        <v>20</v>
      </c>
      <c r="I58" s="65">
        <f>VLOOKUP(H58,'Motor Efficiencies'!$A$2:$C$21,3,FALSE)/100</f>
        <v>0.82499999999999996</v>
      </c>
      <c r="J58" s="68">
        <f>G58*746/(I58)</f>
        <v>0</v>
      </c>
      <c r="K58" s="62" t="e">
        <f>+J58/C58</f>
        <v>#DIV/0!</v>
      </c>
    </row>
    <row r="59" spans="2:12" x14ac:dyDescent="0.2">
      <c r="B59" s="51"/>
      <c r="C59" s="54"/>
      <c r="D59" s="33"/>
      <c r="E59" s="31"/>
      <c r="F59" s="63"/>
      <c r="G59" s="60"/>
      <c r="H59" s="57"/>
      <c r="I59" s="66"/>
      <c r="J59" s="69"/>
      <c r="K59" s="63"/>
    </row>
    <row r="60" spans="2:12" x14ac:dyDescent="0.2">
      <c r="B60" s="52"/>
      <c r="C60" s="55"/>
      <c r="D60" s="33"/>
      <c r="E60" s="31"/>
      <c r="F60" s="64"/>
      <c r="G60" s="61"/>
      <c r="H60" s="58"/>
      <c r="I60" s="67"/>
      <c r="J60" s="70"/>
      <c r="K60" s="64"/>
    </row>
    <row r="61" spans="2:12" x14ac:dyDescent="0.2">
      <c r="B61" s="50"/>
      <c r="C61" s="53"/>
      <c r="D61" s="33"/>
      <c r="E61" s="31"/>
      <c r="F61" s="62">
        <f>(D61*E61/4131)+(D62*E62/4131)+(D63*E63/4131)</f>
        <v>0</v>
      </c>
      <c r="G61" s="59">
        <f>C61*0.00062+F61</f>
        <v>0</v>
      </c>
      <c r="H61" s="56">
        <f>MATCH(G61,'Motor Efficiencies'!$B$2:$B$21,-1)</f>
        <v>20</v>
      </c>
      <c r="I61" s="65">
        <f>VLOOKUP(H61,'Motor Efficiencies'!$A$2:$C$21,3,FALSE)/100</f>
        <v>0.82499999999999996</v>
      </c>
      <c r="J61" s="68">
        <f>G61*746/(I61)</f>
        <v>0</v>
      </c>
      <c r="K61" s="62" t="e">
        <f>+J61/C61</f>
        <v>#DIV/0!</v>
      </c>
    </row>
    <row r="62" spans="2:12" x14ac:dyDescent="0.2">
      <c r="B62" s="51"/>
      <c r="C62" s="54"/>
      <c r="D62" s="33"/>
      <c r="E62" s="31"/>
      <c r="F62" s="63"/>
      <c r="G62" s="60"/>
      <c r="H62" s="57"/>
      <c r="I62" s="66"/>
      <c r="J62" s="69"/>
      <c r="K62" s="63"/>
    </row>
    <row r="63" spans="2:12" x14ac:dyDescent="0.2">
      <c r="B63" s="52"/>
      <c r="C63" s="55"/>
      <c r="D63" s="33"/>
      <c r="E63" s="31"/>
      <c r="F63" s="64"/>
      <c r="G63" s="61"/>
      <c r="H63" s="58"/>
      <c r="I63" s="67"/>
      <c r="J63" s="70"/>
      <c r="K63" s="64"/>
    </row>
    <row r="64" spans="2:12" x14ac:dyDescent="0.2">
      <c r="B64" s="50"/>
      <c r="C64" s="53"/>
      <c r="D64" s="33"/>
      <c r="E64" s="31"/>
      <c r="F64" s="62">
        <f>(D64*E64/4131)+(D65*E65/4131)+(D66*E66/4131)</f>
        <v>0</v>
      </c>
      <c r="G64" s="59">
        <f>C64*0.00062+F64</f>
        <v>0</v>
      </c>
      <c r="H64" s="56">
        <f>MATCH(G64,'Motor Efficiencies'!$B$2:$B$21,-1)</f>
        <v>20</v>
      </c>
      <c r="I64" s="65">
        <f>VLOOKUP(H64,'Motor Efficiencies'!$A$2:$C$21,3,FALSE)/100</f>
        <v>0.82499999999999996</v>
      </c>
      <c r="J64" s="68">
        <f>G64*746/(I64)</f>
        <v>0</v>
      </c>
      <c r="K64" s="62" t="e">
        <f>+J64/C64</f>
        <v>#DIV/0!</v>
      </c>
    </row>
    <row r="65" spans="2:11" x14ac:dyDescent="0.2">
      <c r="B65" s="51"/>
      <c r="C65" s="54"/>
      <c r="D65" s="33"/>
      <c r="E65" s="31"/>
      <c r="F65" s="63"/>
      <c r="G65" s="60"/>
      <c r="H65" s="57"/>
      <c r="I65" s="66"/>
      <c r="J65" s="69"/>
      <c r="K65" s="63"/>
    </row>
    <row r="66" spans="2:11" x14ac:dyDescent="0.2">
      <c r="B66" s="52"/>
      <c r="C66" s="55"/>
      <c r="D66" s="33"/>
      <c r="E66" s="31"/>
      <c r="F66" s="64"/>
      <c r="G66" s="61"/>
      <c r="H66" s="58"/>
      <c r="I66" s="67"/>
      <c r="J66" s="70"/>
      <c r="K66" s="64"/>
    </row>
    <row r="67" spans="2:11" x14ac:dyDescent="0.2">
      <c r="B67" s="50"/>
      <c r="C67" s="53"/>
      <c r="D67" s="33"/>
      <c r="E67" s="31"/>
      <c r="F67" s="62">
        <f>(D67*E67/4131)+(D68*E68/4131)+(D69*E69/4131)</f>
        <v>0</v>
      </c>
      <c r="G67" s="59">
        <f>C67*0.00062+F67</f>
        <v>0</v>
      </c>
      <c r="H67" s="56">
        <f>MATCH(G67,'Motor Efficiencies'!$B$2:$B$21,-1)</f>
        <v>20</v>
      </c>
      <c r="I67" s="65">
        <f>VLOOKUP(H67,'Motor Efficiencies'!$A$2:$C$21,3,FALSE)/100</f>
        <v>0.82499999999999996</v>
      </c>
      <c r="J67" s="68">
        <f>G67*746/(I67)</f>
        <v>0</v>
      </c>
      <c r="K67" s="62" t="e">
        <f>+J67/C67</f>
        <v>#DIV/0!</v>
      </c>
    </row>
    <row r="68" spans="2:11" x14ac:dyDescent="0.2">
      <c r="B68" s="51"/>
      <c r="C68" s="54"/>
      <c r="D68" s="33"/>
      <c r="E68" s="31"/>
      <c r="F68" s="63"/>
      <c r="G68" s="60"/>
      <c r="H68" s="57"/>
      <c r="I68" s="66"/>
      <c r="J68" s="69"/>
      <c r="K68" s="63"/>
    </row>
    <row r="69" spans="2:11" x14ac:dyDescent="0.2">
      <c r="B69" s="52"/>
      <c r="C69" s="55"/>
      <c r="D69" s="33"/>
      <c r="E69" s="31"/>
      <c r="F69" s="64"/>
      <c r="G69" s="61"/>
      <c r="H69" s="58"/>
      <c r="I69" s="67"/>
      <c r="J69" s="70"/>
      <c r="K69" s="64"/>
    </row>
    <row r="70" spans="2:11" x14ac:dyDescent="0.2">
      <c r="B70" s="50"/>
      <c r="C70" s="53"/>
      <c r="D70" s="33"/>
      <c r="E70" s="31"/>
      <c r="F70" s="62">
        <f>(D70*E70/4131)+(D71*E71/4131)+(D72*E72/4131)</f>
        <v>0</v>
      </c>
      <c r="G70" s="59">
        <f>C70*0.00062+F70</f>
        <v>0</v>
      </c>
      <c r="H70" s="56">
        <f>MATCH(G70,'Motor Efficiencies'!$B$2:$B$21,-1)</f>
        <v>20</v>
      </c>
      <c r="I70" s="65">
        <f>VLOOKUP(H70,'Motor Efficiencies'!$A$2:$C$21,3,FALSE)/100</f>
        <v>0.82499999999999996</v>
      </c>
      <c r="J70" s="68">
        <f>G70*746/(I70)</f>
        <v>0</v>
      </c>
      <c r="K70" s="62" t="e">
        <f>+J70/C70</f>
        <v>#DIV/0!</v>
      </c>
    </row>
    <row r="71" spans="2:11" x14ac:dyDescent="0.2">
      <c r="B71" s="51"/>
      <c r="C71" s="54"/>
      <c r="D71" s="33"/>
      <c r="E71" s="31"/>
      <c r="F71" s="63"/>
      <c r="G71" s="60"/>
      <c r="H71" s="57"/>
      <c r="I71" s="66"/>
      <c r="J71" s="69"/>
      <c r="K71" s="63"/>
    </row>
    <row r="72" spans="2:11" x14ac:dyDescent="0.2">
      <c r="B72" s="52"/>
      <c r="C72" s="55"/>
      <c r="D72" s="33"/>
      <c r="E72" s="31"/>
      <c r="F72" s="64"/>
      <c r="G72" s="61"/>
      <c r="H72" s="58"/>
      <c r="I72" s="67"/>
      <c r="J72" s="70"/>
      <c r="K72" s="64"/>
    </row>
    <row r="75" spans="2:11" x14ac:dyDescent="0.2">
      <c r="B75" s="45" t="s">
        <v>64</v>
      </c>
      <c r="C75" s="45"/>
      <c r="D75" s="45"/>
      <c r="E75" s="45"/>
      <c r="F75" s="45"/>
      <c r="G75" s="45"/>
      <c r="H75" s="45"/>
      <c r="I75" s="45"/>
      <c r="J75" s="45"/>
      <c r="K75" s="45"/>
    </row>
    <row r="76" spans="2:11" x14ac:dyDescent="0.2">
      <c r="B76" s="84" t="s">
        <v>10</v>
      </c>
      <c r="C76" s="84"/>
      <c r="D76" s="84"/>
      <c r="E76" s="84"/>
      <c r="F76" s="84" t="s">
        <v>28</v>
      </c>
      <c r="G76" s="84"/>
      <c r="H76" s="84"/>
      <c r="I76" s="84"/>
      <c r="J76" s="84"/>
      <c r="K76" s="84"/>
    </row>
    <row r="77" spans="2:11" x14ac:dyDescent="0.2">
      <c r="B77" s="82" t="s">
        <v>11</v>
      </c>
      <c r="C77" s="82"/>
      <c r="D77" s="82"/>
      <c r="E77" s="82"/>
      <c r="F77" s="82"/>
      <c r="G77" s="82"/>
      <c r="H77" s="82"/>
      <c r="I77" s="82"/>
      <c r="J77" s="82"/>
      <c r="K77" s="82"/>
    </row>
    <row r="78" spans="2:11" x14ac:dyDescent="0.2">
      <c r="B78" s="79" t="s">
        <v>75</v>
      </c>
      <c r="C78" s="80"/>
      <c r="D78" s="80"/>
      <c r="E78" s="80"/>
      <c r="F78" s="80" t="s">
        <v>49</v>
      </c>
      <c r="G78" s="80"/>
      <c r="H78" s="80"/>
      <c r="I78" s="80"/>
      <c r="J78" s="80"/>
      <c r="K78" s="80"/>
    </row>
    <row r="79" spans="2:11" x14ac:dyDescent="0.2">
      <c r="B79" s="80"/>
      <c r="C79" s="80"/>
      <c r="D79" s="80"/>
      <c r="E79" s="80"/>
      <c r="F79" s="80"/>
      <c r="G79" s="80"/>
      <c r="H79" s="80"/>
      <c r="I79" s="80"/>
      <c r="J79" s="80"/>
      <c r="K79" s="80"/>
    </row>
    <row r="80" spans="2:11" x14ac:dyDescent="0.2">
      <c r="B80" s="80"/>
      <c r="C80" s="80"/>
      <c r="D80" s="80"/>
      <c r="E80" s="80"/>
      <c r="F80" s="80"/>
      <c r="G80" s="80"/>
      <c r="H80" s="80"/>
      <c r="I80" s="80"/>
      <c r="J80" s="80"/>
      <c r="K80" s="80"/>
    </row>
    <row r="81" spans="2:11" x14ac:dyDescent="0.2">
      <c r="B81" s="81" t="s">
        <v>13</v>
      </c>
      <c r="C81" s="81"/>
      <c r="D81" s="81"/>
      <c r="E81" s="81"/>
      <c r="F81" s="81" t="s">
        <v>23</v>
      </c>
      <c r="G81" s="81"/>
      <c r="H81" s="81"/>
      <c r="I81" s="81"/>
      <c r="J81" s="81"/>
      <c r="K81" s="81"/>
    </row>
    <row r="82" spans="2:11" x14ac:dyDescent="0.2">
      <c r="B82" s="80" t="s">
        <v>14</v>
      </c>
      <c r="C82" s="80"/>
      <c r="D82" s="80"/>
      <c r="E82" s="80"/>
      <c r="F82" s="80" t="s">
        <v>27</v>
      </c>
      <c r="G82" s="80"/>
      <c r="H82" s="80"/>
      <c r="I82" s="80"/>
      <c r="J82" s="80"/>
      <c r="K82" s="80"/>
    </row>
    <row r="83" spans="2:11" x14ac:dyDescent="0.2">
      <c r="B83" s="81" t="s">
        <v>15</v>
      </c>
      <c r="C83" s="81"/>
      <c r="D83" s="81"/>
      <c r="E83" s="81"/>
      <c r="F83" s="81" t="s">
        <v>23</v>
      </c>
      <c r="G83" s="81"/>
      <c r="H83" s="81"/>
      <c r="I83" s="81"/>
      <c r="J83" s="81"/>
      <c r="K83" s="81"/>
    </row>
    <row r="84" spans="2:11" x14ac:dyDescent="0.2">
      <c r="B84" s="80" t="s">
        <v>16</v>
      </c>
      <c r="C84" s="80"/>
      <c r="D84" s="80"/>
      <c r="E84" s="80"/>
      <c r="F84" s="80" t="s">
        <v>24</v>
      </c>
      <c r="G84" s="80"/>
      <c r="H84" s="80"/>
      <c r="I84" s="80"/>
      <c r="J84" s="80"/>
      <c r="K84" s="80"/>
    </row>
    <row r="85" spans="2:11" x14ac:dyDescent="0.2">
      <c r="B85" s="77" t="s">
        <v>38</v>
      </c>
      <c r="C85" s="77"/>
      <c r="D85" s="77"/>
      <c r="E85" s="77"/>
      <c r="F85" s="77" t="s">
        <v>80</v>
      </c>
      <c r="G85" s="77"/>
      <c r="H85" s="77"/>
      <c r="I85" s="77"/>
      <c r="J85" s="77"/>
      <c r="K85" s="77"/>
    </row>
    <row r="86" spans="2:11" x14ac:dyDescent="0.2">
      <c r="B86" s="77"/>
      <c r="C86" s="77"/>
      <c r="D86" s="77"/>
      <c r="E86" s="77"/>
      <c r="F86" s="77"/>
      <c r="G86" s="77"/>
      <c r="H86" s="77"/>
      <c r="I86" s="77"/>
      <c r="J86" s="77"/>
      <c r="K86" s="77"/>
    </row>
    <row r="87" spans="2:11" x14ac:dyDescent="0.2">
      <c r="B87" s="80" t="s">
        <v>17</v>
      </c>
      <c r="C87" s="80"/>
      <c r="D87" s="80"/>
      <c r="E87" s="80"/>
      <c r="F87" s="80" t="s">
        <v>29</v>
      </c>
      <c r="G87" s="80"/>
      <c r="H87" s="80"/>
      <c r="I87" s="80"/>
      <c r="J87" s="80"/>
      <c r="K87" s="80"/>
    </row>
    <row r="88" spans="2:11" x14ac:dyDescent="0.2">
      <c r="B88" s="81" t="s">
        <v>51</v>
      </c>
      <c r="C88" s="81"/>
      <c r="D88" s="81"/>
      <c r="E88" s="81"/>
      <c r="F88" s="81" t="s">
        <v>30</v>
      </c>
      <c r="G88" s="81"/>
      <c r="H88" s="81"/>
      <c r="I88" s="81"/>
      <c r="J88" s="81"/>
      <c r="K88" s="81"/>
    </row>
    <row r="89" spans="2:11" x14ac:dyDescent="0.2">
      <c r="B89" s="80" t="s">
        <v>65</v>
      </c>
      <c r="C89" s="80"/>
      <c r="D89" s="80"/>
      <c r="E89" s="80"/>
      <c r="F89" s="80" t="s">
        <v>76</v>
      </c>
      <c r="G89" s="80"/>
      <c r="H89" s="80"/>
      <c r="I89" s="80"/>
      <c r="J89" s="80"/>
      <c r="K89" s="80"/>
    </row>
    <row r="90" spans="2:11" x14ac:dyDescent="0.2">
      <c r="B90" s="81" t="s">
        <v>54</v>
      </c>
      <c r="C90" s="81"/>
      <c r="D90" s="81"/>
      <c r="E90" s="81"/>
      <c r="F90" s="81" t="s">
        <v>55</v>
      </c>
      <c r="G90" s="81"/>
      <c r="H90" s="81"/>
      <c r="I90" s="81"/>
      <c r="J90" s="81"/>
      <c r="K90" s="81"/>
    </row>
    <row r="91" spans="2:11" x14ac:dyDescent="0.2">
      <c r="B91" s="80" t="s">
        <v>19</v>
      </c>
      <c r="C91" s="80"/>
      <c r="D91" s="80"/>
      <c r="E91" s="80"/>
      <c r="F91" s="80" t="s">
        <v>30</v>
      </c>
      <c r="G91" s="80"/>
      <c r="H91" s="80"/>
      <c r="I91" s="80"/>
      <c r="J91" s="80"/>
      <c r="K91" s="80"/>
    </row>
    <row r="92" spans="2:11" x14ac:dyDescent="0.2">
      <c r="B92" s="77" t="s">
        <v>66</v>
      </c>
      <c r="C92" s="81"/>
      <c r="D92" s="81"/>
      <c r="E92" s="81"/>
      <c r="F92" s="81" t="s">
        <v>31</v>
      </c>
      <c r="G92" s="81"/>
      <c r="H92" s="81"/>
      <c r="I92" s="81"/>
      <c r="J92" s="81"/>
      <c r="K92" s="81"/>
    </row>
    <row r="93" spans="2:11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</row>
    <row r="94" spans="2:11" x14ac:dyDescent="0.2">
      <c r="B94" s="80" t="s">
        <v>57</v>
      </c>
      <c r="C94" s="80"/>
      <c r="D94" s="80"/>
      <c r="E94" s="80"/>
      <c r="F94" s="80" t="s">
        <v>58</v>
      </c>
      <c r="G94" s="80"/>
      <c r="H94" s="80"/>
      <c r="I94" s="80"/>
      <c r="J94" s="80"/>
      <c r="K94" s="80"/>
    </row>
    <row r="95" spans="2:11" x14ac:dyDescent="0.2">
      <c r="B95" s="81" t="s">
        <v>59</v>
      </c>
      <c r="C95" s="81"/>
      <c r="D95" s="81"/>
      <c r="E95" s="81"/>
      <c r="F95" s="78" t="s">
        <v>60</v>
      </c>
      <c r="G95" s="78"/>
      <c r="H95" s="78"/>
      <c r="I95" s="78"/>
      <c r="J95" s="78"/>
      <c r="K95" s="78"/>
    </row>
    <row r="96" spans="2:11" x14ac:dyDescent="0.2">
      <c r="B96" s="82" t="s">
        <v>21</v>
      </c>
      <c r="C96" s="82"/>
      <c r="D96" s="82"/>
      <c r="E96" s="82"/>
      <c r="F96" s="82"/>
      <c r="G96" s="82"/>
      <c r="H96" s="82"/>
      <c r="I96" s="82"/>
      <c r="J96" s="82"/>
      <c r="K96" s="82"/>
    </row>
    <row r="97" spans="2:11" x14ac:dyDescent="0.2">
      <c r="B97" s="81" t="s">
        <v>67</v>
      </c>
      <c r="C97" s="81"/>
      <c r="D97" s="81"/>
      <c r="E97" s="81"/>
      <c r="F97" s="78" t="s">
        <v>68</v>
      </c>
      <c r="G97" s="81"/>
      <c r="H97" s="81"/>
      <c r="I97" s="81"/>
      <c r="J97" s="81"/>
      <c r="K97" s="81"/>
    </row>
    <row r="98" spans="2:11" x14ac:dyDescent="0.2">
      <c r="B98" s="80" t="s">
        <v>71</v>
      </c>
      <c r="C98" s="80"/>
      <c r="D98" s="80"/>
      <c r="E98" s="80"/>
      <c r="F98" s="83" t="s">
        <v>69</v>
      </c>
      <c r="G98" s="80"/>
      <c r="H98" s="80"/>
      <c r="I98" s="80"/>
      <c r="J98" s="80"/>
      <c r="K98" s="80"/>
    </row>
    <row r="99" spans="2:11" x14ac:dyDescent="0.2">
      <c r="B99" s="77" t="s">
        <v>72</v>
      </c>
      <c r="C99" s="77"/>
      <c r="D99" s="77"/>
      <c r="E99" s="77"/>
      <c r="F99" s="78" t="s">
        <v>70</v>
      </c>
      <c r="G99" s="78"/>
      <c r="H99" s="78"/>
      <c r="I99" s="78"/>
      <c r="J99" s="78"/>
      <c r="K99" s="78"/>
    </row>
  </sheetData>
  <mergeCells count="160">
    <mergeCell ref="A2:L2"/>
    <mergeCell ref="B22:B24"/>
    <mergeCell ref="C22:C24"/>
    <mergeCell ref="F22:F24"/>
    <mergeCell ref="G22:G24"/>
    <mergeCell ref="H22:H24"/>
    <mergeCell ref="I22:I24"/>
    <mergeCell ref="J22:J24"/>
    <mergeCell ref="K22:K24"/>
    <mergeCell ref="J25:J27"/>
    <mergeCell ref="K25:K27"/>
    <mergeCell ref="B28:B30"/>
    <mergeCell ref="C28:C30"/>
    <mergeCell ref="F28:F30"/>
    <mergeCell ref="G28:G30"/>
    <mergeCell ref="H28:H30"/>
    <mergeCell ref="I28:I30"/>
    <mergeCell ref="J28:J30"/>
    <mergeCell ref="K28:K30"/>
    <mergeCell ref="B25:B27"/>
    <mergeCell ref="C25:C27"/>
    <mergeCell ref="F25:F27"/>
    <mergeCell ref="G25:G27"/>
    <mergeCell ref="H25:H27"/>
    <mergeCell ref="I25:I27"/>
    <mergeCell ref="J31:J33"/>
    <mergeCell ref="K31:K33"/>
    <mergeCell ref="B34:B36"/>
    <mergeCell ref="C34:C36"/>
    <mergeCell ref="F34:F36"/>
    <mergeCell ref="G34:G36"/>
    <mergeCell ref="H34:H36"/>
    <mergeCell ref="I34:I36"/>
    <mergeCell ref="J34:J36"/>
    <mergeCell ref="K34:K36"/>
    <mergeCell ref="B31:B33"/>
    <mergeCell ref="C31:C33"/>
    <mergeCell ref="F31:F33"/>
    <mergeCell ref="G31:G33"/>
    <mergeCell ref="H31:H33"/>
    <mergeCell ref="I31:I33"/>
    <mergeCell ref="J40:J42"/>
    <mergeCell ref="K40:K42"/>
    <mergeCell ref="B43:B45"/>
    <mergeCell ref="C43:C45"/>
    <mergeCell ref="F43:F45"/>
    <mergeCell ref="G43:G45"/>
    <mergeCell ref="H43:H45"/>
    <mergeCell ref="I43:I45"/>
    <mergeCell ref="J43:J45"/>
    <mergeCell ref="K43:K45"/>
    <mergeCell ref="B40:B42"/>
    <mergeCell ref="C40:C42"/>
    <mergeCell ref="F40:F42"/>
    <mergeCell ref="G40:G42"/>
    <mergeCell ref="H40:H42"/>
    <mergeCell ref="I40:I42"/>
    <mergeCell ref="J46:J48"/>
    <mergeCell ref="K46:K48"/>
    <mergeCell ref="B49:B51"/>
    <mergeCell ref="C49:C51"/>
    <mergeCell ref="F49:F51"/>
    <mergeCell ref="G49:G51"/>
    <mergeCell ref="H49:H51"/>
    <mergeCell ref="I49:I51"/>
    <mergeCell ref="J49:J51"/>
    <mergeCell ref="K49:K51"/>
    <mergeCell ref="B46:B48"/>
    <mergeCell ref="C46:C48"/>
    <mergeCell ref="F46:F48"/>
    <mergeCell ref="G46:G48"/>
    <mergeCell ref="H46:H48"/>
    <mergeCell ref="I46:I48"/>
    <mergeCell ref="J52:J54"/>
    <mergeCell ref="K52:K54"/>
    <mergeCell ref="B58:B60"/>
    <mergeCell ref="C58:C60"/>
    <mergeCell ref="F58:F60"/>
    <mergeCell ref="G58:G60"/>
    <mergeCell ref="H58:H60"/>
    <mergeCell ref="I58:I60"/>
    <mergeCell ref="J58:J60"/>
    <mergeCell ref="K58:K60"/>
    <mergeCell ref="B52:B54"/>
    <mergeCell ref="C52:C54"/>
    <mergeCell ref="F52:F54"/>
    <mergeCell ref="G52:G54"/>
    <mergeCell ref="H52:H54"/>
    <mergeCell ref="I52:I54"/>
    <mergeCell ref="J61:J63"/>
    <mergeCell ref="K61:K63"/>
    <mergeCell ref="B64:B66"/>
    <mergeCell ref="C64:C66"/>
    <mergeCell ref="F64:F66"/>
    <mergeCell ref="G64:G66"/>
    <mergeCell ref="H64:H66"/>
    <mergeCell ref="I64:I66"/>
    <mergeCell ref="J64:J66"/>
    <mergeCell ref="K64:K66"/>
    <mergeCell ref="B61:B63"/>
    <mergeCell ref="C61:C63"/>
    <mergeCell ref="F61:F63"/>
    <mergeCell ref="G61:G63"/>
    <mergeCell ref="H61:H63"/>
    <mergeCell ref="I61:I63"/>
    <mergeCell ref="B75:K75"/>
    <mergeCell ref="B76:E76"/>
    <mergeCell ref="F76:K76"/>
    <mergeCell ref="B77:K77"/>
    <mergeCell ref="J67:J69"/>
    <mergeCell ref="K67:K69"/>
    <mergeCell ref="B70:B72"/>
    <mergeCell ref="C70:C72"/>
    <mergeCell ref="F70:F72"/>
    <mergeCell ref="G70:G72"/>
    <mergeCell ref="H70:H72"/>
    <mergeCell ref="I70:I72"/>
    <mergeCell ref="J70:J72"/>
    <mergeCell ref="K70:K72"/>
    <mergeCell ref="B67:B69"/>
    <mergeCell ref="C67:C69"/>
    <mergeCell ref="F67:F69"/>
    <mergeCell ref="G67:G69"/>
    <mergeCell ref="H67:H69"/>
    <mergeCell ref="I67:I69"/>
    <mergeCell ref="F84:K84"/>
    <mergeCell ref="B85:E86"/>
    <mergeCell ref="F85:K86"/>
    <mergeCell ref="B87:E87"/>
    <mergeCell ref="F87:K87"/>
    <mergeCell ref="B81:E81"/>
    <mergeCell ref="F81:K81"/>
    <mergeCell ref="B82:E82"/>
    <mergeCell ref="F82:K82"/>
    <mergeCell ref="B83:E83"/>
    <mergeCell ref="F83:K83"/>
    <mergeCell ref="B99:E99"/>
    <mergeCell ref="F99:K99"/>
    <mergeCell ref="B78:E80"/>
    <mergeCell ref="F78:K80"/>
    <mergeCell ref="B95:E95"/>
    <mergeCell ref="F95:K95"/>
    <mergeCell ref="B96:K96"/>
    <mergeCell ref="B97:E97"/>
    <mergeCell ref="F97:K97"/>
    <mergeCell ref="B98:E98"/>
    <mergeCell ref="F98:K98"/>
    <mergeCell ref="B91:E91"/>
    <mergeCell ref="F91:K91"/>
    <mergeCell ref="B92:E93"/>
    <mergeCell ref="F92:K93"/>
    <mergeCell ref="B94:E94"/>
    <mergeCell ref="F94:K94"/>
    <mergeCell ref="B88:E88"/>
    <mergeCell ref="F88:K88"/>
    <mergeCell ref="B89:E89"/>
    <mergeCell ref="F89:K89"/>
    <mergeCell ref="B90:E90"/>
    <mergeCell ref="F90:K90"/>
    <mergeCell ref="B84:E84"/>
  </mergeCells>
  <pageMargins left="0.7" right="0.7" top="0.5" bottom="0.5" header="0.3" footer="0.3"/>
  <pageSetup scale="81" orientation="landscape" verticalDpi="0" r:id="rId1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workbookViewId="0"/>
  </sheetViews>
  <sheetFormatPr baseColWidth="10" defaultColWidth="8.83203125" defaultRowHeight="13" x14ac:dyDescent="0.15"/>
  <cols>
    <col min="1" max="1" width="4.6640625" customWidth="1"/>
    <col min="2" max="2" width="9" customWidth="1"/>
  </cols>
  <sheetData>
    <row r="1" spans="1:4" ht="84" x14ac:dyDescent="0.15">
      <c r="A1" s="2" t="s">
        <v>34</v>
      </c>
      <c r="B1" s="1" t="s">
        <v>8</v>
      </c>
      <c r="C1" s="1" t="s">
        <v>9</v>
      </c>
      <c r="D1" s="1" t="s">
        <v>85</v>
      </c>
    </row>
    <row r="2" spans="1:4" x14ac:dyDescent="0.15">
      <c r="A2" s="2">
        <v>1</v>
      </c>
      <c r="B2" s="1">
        <v>999999</v>
      </c>
      <c r="C2" s="4">
        <v>95</v>
      </c>
      <c r="D2">
        <v>96.2</v>
      </c>
    </row>
    <row r="3" spans="1:4" x14ac:dyDescent="0.15">
      <c r="A3" s="2">
        <v>2</v>
      </c>
      <c r="B3" s="2">
        <v>200</v>
      </c>
      <c r="C3" s="3">
        <v>95</v>
      </c>
      <c r="D3">
        <v>96.2</v>
      </c>
    </row>
    <row r="4" spans="1:4" x14ac:dyDescent="0.15">
      <c r="A4" s="2">
        <v>3</v>
      </c>
      <c r="B4" s="2">
        <v>150</v>
      </c>
      <c r="C4" s="3">
        <v>95</v>
      </c>
      <c r="D4">
        <v>95.8</v>
      </c>
    </row>
    <row r="5" spans="1:4" x14ac:dyDescent="0.15">
      <c r="A5" s="2">
        <v>4</v>
      </c>
      <c r="B5" s="2">
        <v>125</v>
      </c>
      <c r="C5" s="3">
        <v>94.5</v>
      </c>
      <c r="D5">
        <v>95.4</v>
      </c>
    </row>
    <row r="6" spans="1:4" x14ac:dyDescent="0.15">
      <c r="A6" s="2">
        <v>5</v>
      </c>
      <c r="B6" s="2">
        <v>100</v>
      </c>
      <c r="C6" s="3">
        <v>94.5</v>
      </c>
      <c r="D6">
        <v>95.4</v>
      </c>
    </row>
    <row r="7" spans="1:4" x14ac:dyDescent="0.15">
      <c r="A7" s="2">
        <v>6</v>
      </c>
      <c r="B7" s="2">
        <v>75</v>
      </c>
      <c r="C7" s="3">
        <v>94.1</v>
      </c>
      <c r="D7">
        <v>95.4</v>
      </c>
    </row>
    <row r="8" spans="1:4" x14ac:dyDescent="0.15">
      <c r="A8" s="2">
        <v>7</v>
      </c>
      <c r="B8" s="2">
        <v>60</v>
      </c>
      <c r="C8" s="3">
        <v>93.6</v>
      </c>
      <c r="D8">
        <v>95</v>
      </c>
    </row>
    <row r="9" spans="1:4" x14ac:dyDescent="0.15">
      <c r="A9" s="2">
        <v>8</v>
      </c>
      <c r="B9" s="2">
        <v>50</v>
      </c>
      <c r="C9" s="3">
        <v>93</v>
      </c>
      <c r="D9">
        <v>94.5</v>
      </c>
    </row>
    <row r="10" spans="1:4" x14ac:dyDescent="0.15">
      <c r="A10" s="2">
        <v>9</v>
      </c>
      <c r="B10" s="2">
        <v>40</v>
      </c>
      <c r="C10" s="3">
        <v>93</v>
      </c>
      <c r="D10">
        <v>94.1</v>
      </c>
    </row>
    <row r="11" spans="1:4" x14ac:dyDescent="0.15">
      <c r="A11" s="2">
        <v>10</v>
      </c>
      <c r="B11" s="2">
        <v>30</v>
      </c>
      <c r="C11" s="3">
        <v>92.4</v>
      </c>
      <c r="D11">
        <v>93.6</v>
      </c>
    </row>
    <row r="12" spans="1:4" x14ac:dyDescent="0.15">
      <c r="A12" s="2">
        <v>11</v>
      </c>
      <c r="B12" s="2">
        <v>25</v>
      </c>
      <c r="C12" s="3">
        <v>92.4</v>
      </c>
      <c r="D12">
        <v>93.6</v>
      </c>
    </row>
    <row r="13" spans="1:4" x14ac:dyDescent="0.15">
      <c r="A13" s="2">
        <v>12</v>
      </c>
      <c r="B13" s="2">
        <v>20</v>
      </c>
      <c r="C13" s="3">
        <v>91</v>
      </c>
      <c r="D13">
        <v>93</v>
      </c>
    </row>
    <row r="14" spans="1:4" x14ac:dyDescent="0.15">
      <c r="A14" s="2">
        <v>13</v>
      </c>
      <c r="B14" s="2">
        <v>15</v>
      </c>
      <c r="C14" s="3">
        <v>91</v>
      </c>
      <c r="D14">
        <v>92.4</v>
      </c>
    </row>
    <row r="15" spans="1:4" x14ac:dyDescent="0.15">
      <c r="A15" s="2">
        <v>14</v>
      </c>
      <c r="B15" s="2">
        <v>10</v>
      </c>
      <c r="C15" s="3">
        <v>89.5</v>
      </c>
      <c r="D15">
        <v>91.7</v>
      </c>
    </row>
    <row r="16" spans="1:4" x14ac:dyDescent="0.15">
      <c r="A16" s="2">
        <v>15</v>
      </c>
      <c r="B16" s="2">
        <v>7.5</v>
      </c>
      <c r="C16" s="3">
        <v>89.5</v>
      </c>
      <c r="D16">
        <v>91.7</v>
      </c>
    </row>
    <row r="17" spans="1:4" x14ac:dyDescent="0.15">
      <c r="A17" s="2">
        <v>16</v>
      </c>
      <c r="B17" s="2">
        <v>5</v>
      </c>
      <c r="C17" s="3">
        <v>87.5</v>
      </c>
      <c r="D17">
        <v>89.5</v>
      </c>
    </row>
    <row r="18" spans="1:4" x14ac:dyDescent="0.15">
      <c r="A18" s="2">
        <v>17</v>
      </c>
      <c r="B18" s="2">
        <v>3</v>
      </c>
      <c r="C18" s="3">
        <v>87.5</v>
      </c>
      <c r="D18">
        <v>89.5</v>
      </c>
    </row>
    <row r="19" spans="1:4" x14ac:dyDescent="0.15">
      <c r="A19" s="2">
        <v>18</v>
      </c>
      <c r="B19" s="2">
        <v>2</v>
      </c>
      <c r="C19" s="3">
        <v>84</v>
      </c>
      <c r="D19">
        <v>86.5</v>
      </c>
    </row>
    <row r="20" spans="1:4" x14ac:dyDescent="0.15">
      <c r="A20" s="2">
        <v>19</v>
      </c>
      <c r="B20" s="2">
        <v>1.5</v>
      </c>
      <c r="C20" s="3">
        <v>84</v>
      </c>
      <c r="D20">
        <v>86.5</v>
      </c>
    </row>
    <row r="21" spans="1:4" x14ac:dyDescent="0.15">
      <c r="A21" s="2">
        <v>20</v>
      </c>
      <c r="B21" s="2">
        <v>1</v>
      </c>
      <c r="C21" s="3">
        <v>82.5</v>
      </c>
      <c r="D21">
        <v>85.5</v>
      </c>
    </row>
    <row r="22" spans="1:4" x14ac:dyDescent="0.15">
      <c r="A22" s="2"/>
      <c r="B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ASHRAE 90.1-2004</vt:lpstr>
      <vt:lpstr>ASHRAE 90.1-2007</vt:lpstr>
      <vt:lpstr>ASHRAE 90.1-2010</vt:lpstr>
      <vt:lpstr>ASHRAE 90.1-2013</vt:lpstr>
      <vt:lpstr>ASHRAE 90.1-2016</vt:lpstr>
      <vt:lpstr>Motor Efficiencies</vt:lpstr>
      <vt:lpstr>'ASHRAE 90.1-2004'!Print_Area</vt:lpstr>
      <vt:lpstr>'ASHRAE 90.1-2007'!Print_Area</vt:lpstr>
      <vt:lpstr>'ASHRAE 90.1-2010'!Print_Area</vt:lpstr>
      <vt:lpstr>'ASHRAE 90.1-2013'!Print_Area</vt:lpstr>
      <vt:lpstr>'ASHRAE 90.1-2016'!Print_Area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M. Sagerer</dc:creator>
  <cp:lastModifiedBy>Paula Melton</cp:lastModifiedBy>
  <cp:lastPrinted>2010-11-10T16:23:08Z</cp:lastPrinted>
  <dcterms:created xsi:type="dcterms:W3CDTF">2002-04-24T17:57:32Z</dcterms:created>
  <dcterms:modified xsi:type="dcterms:W3CDTF">2020-09-03T16:22:01Z</dcterms:modified>
</cp:coreProperties>
</file>